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cusvanoossanen/Library/Mobile Documents/com~apple~CloudDocs/Veluwerijders/2026 VR financieel/"/>
    </mc:Choice>
  </mc:AlternateContent>
  <xr:revisionPtr revIDLastSave="0" documentId="13_ncr:1_{D52C76A3-6710-3542-9493-3B68D4E57DC7}" xr6:coauthVersionLast="47" xr6:coauthVersionMax="47" xr10:uidLastSave="{00000000-0000-0000-0000-000000000000}"/>
  <bookViews>
    <workbookView xWindow="3820" yWindow="3280" windowWidth="38400" windowHeight="19460" activeTab="7" xr2:uid="{00000000-000D-0000-FFFF-FFFF00000000}"/>
  </bookViews>
  <sheets>
    <sheet name="2026" sheetId="8" r:id="rId1"/>
    <sheet name="MTB en overig" sheetId="18" r:id="rId2"/>
    <sheet name="VaelOuwe 2026" sheetId="15" r:id="rId3"/>
    <sheet name="TC 2026" sheetId="14" r:id="rId4"/>
    <sheet name="bestuur 2026" sheetId="16" r:id="rId5"/>
    <sheet name="Analyse Res vs Budget 2025" sheetId="17" r:id="rId6"/>
    <sheet name="Blad1" sheetId="19" r:id="rId7"/>
    <sheet name="Blad2" sheetId="2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20" l="1"/>
  <c r="D17" i="20" s="1"/>
  <c r="D31" i="20" s="1"/>
  <c r="B7" i="20"/>
  <c r="B10" i="20" s="1"/>
  <c r="B17" i="20" s="1"/>
  <c r="B31" i="20" s="1"/>
  <c r="B5" i="20"/>
  <c r="K27" i="19"/>
  <c r="O26" i="19"/>
  <c r="M25" i="19"/>
  <c r="M27" i="19" s="1"/>
  <c r="K25" i="19"/>
  <c r="O24" i="19"/>
  <c r="O23" i="19"/>
  <c r="M19" i="19"/>
  <c r="K19" i="19"/>
  <c r="O17" i="19"/>
  <c r="O16" i="19"/>
  <c r="O15" i="19"/>
  <c r="O14" i="19"/>
  <c r="O13" i="19"/>
  <c r="O12" i="19"/>
  <c r="O11" i="19"/>
  <c r="O10" i="19"/>
  <c r="O9" i="19"/>
  <c r="O8" i="19"/>
  <c r="O7" i="19"/>
  <c r="E27" i="19"/>
  <c r="C27" i="19"/>
  <c r="G25" i="19"/>
  <c r="G24" i="19"/>
  <c r="G27" i="19" s="1"/>
  <c r="G19" i="19"/>
  <c r="E18" i="19"/>
  <c r="E20" i="19" s="1"/>
  <c r="C18" i="19"/>
  <c r="C20" i="19" s="1"/>
  <c r="G17" i="19"/>
  <c r="G16" i="19"/>
  <c r="G18" i="19" s="1"/>
  <c r="G20" i="19" s="1"/>
  <c r="G12" i="19"/>
  <c r="G10" i="19"/>
  <c r="E10" i="19"/>
  <c r="C10" i="19"/>
  <c r="G9" i="19"/>
  <c r="G8" i="19"/>
  <c r="E54" i="17"/>
  <c r="C54" i="17"/>
  <c r="G12" i="17"/>
  <c r="H14" i="18"/>
  <c r="F14" i="18"/>
  <c r="O31" i="8"/>
  <c r="N31" i="8"/>
  <c r="M31" i="8"/>
  <c r="L31" i="8"/>
  <c r="K31" i="8"/>
  <c r="I31" i="8"/>
  <c r="G31" i="8"/>
  <c r="F31" i="8"/>
  <c r="E31" i="8"/>
  <c r="D31" i="8"/>
  <c r="B31" i="8"/>
  <c r="O17" i="8"/>
  <c r="M17" i="8"/>
  <c r="K17" i="8"/>
  <c r="I17" i="8"/>
  <c r="G17" i="8"/>
  <c r="E17" i="8"/>
  <c r="D17" i="8"/>
  <c r="D14" i="18"/>
  <c r="D23" i="18"/>
  <c r="D30" i="14"/>
  <c r="D32" i="14" s="1"/>
  <c r="D21" i="14"/>
  <c r="F21" i="14" s="1"/>
  <c r="F17" i="14"/>
  <c r="F15" i="14"/>
  <c r="F11" i="14"/>
  <c r="F10" i="14"/>
  <c r="F9" i="14"/>
  <c r="G50" i="17"/>
  <c r="E49" i="17"/>
  <c r="E51" i="17" s="1"/>
  <c r="C49" i="17"/>
  <c r="G48" i="17"/>
  <c r="G47" i="17"/>
  <c r="G19" i="17"/>
  <c r="E18" i="17"/>
  <c r="E20" i="17" s="1"/>
  <c r="C18" i="17"/>
  <c r="C20" i="17" s="1"/>
  <c r="G17" i="17"/>
  <c r="G16" i="17"/>
  <c r="E43" i="17"/>
  <c r="C43" i="17"/>
  <c r="G41" i="17"/>
  <c r="G40" i="17"/>
  <c r="G39" i="17"/>
  <c r="G38" i="17"/>
  <c r="G37" i="17"/>
  <c r="G36" i="17"/>
  <c r="G35" i="17"/>
  <c r="G34" i="17"/>
  <c r="G33" i="17"/>
  <c r="G32" i="17"/>
  <c r="G31" i="17"/>
  <c r="E27" i="17"/>
  <c r="C27" i="17"/>
  <c r="G25" i="17"/>
  <c r="G24" i="17"/>
  <c r="E10" i="17"/>
  <c r="C10" i="17"/>
  <c r="G9" i="17"/>
  <c r="G8" i="17"/>
  <c r="H27" i="15"/>
  <c r="G27" i="15"/>
  <c r="F27" i="15"/>
  <c r="E27" i="15"/>
  <c r="D27" i="15"/>
  <c r="C27" i="15"/>
  <c r="O27" i="19" l="1"/>
  <c r="O25" i="19"/>
  <c r="O19" i="19"/>
  <c r="G43" i="17"/>
  <c r="G27" i="17"/>
  <c r="G18" i="17"/>
  <c r="G20" i="17" s="1"/>
  <c r="G49" i="17"/>
  <c r="G10" i="17"/>
  <c r="C51" i="17"/>
  <c r="G51" i="17" s="1"/>
  <c r="C18" i="16"/>
  <c r="F18" i="16"/>
  <c r="E18" i="16"/>
  <c r="B7" i="8"/>
  <c r="B5" i="8"/>
  <c r="B10" i="8" s="1"/>
  <c r="B17" i="8" s="1"/>
  <c r="D10" i="8" l="1"/>
  <c r="G18" i="16"/>
  <c r="I18" i="16"/>
  <c r="H18" i="16"/>
  <c r="G10" i="8"/>
  <c r="I7" i="8"/>
  <c r="K10" i="8" l="1"/>
  <c r="I10" i="8"/>
  <c r="M7" i="8" l="1"/>
  <c r="M5" i="8"/>
  <c r="O10" i="8"/>
  <c r="M10" i="8" l="1"/>
</calcChain>
</file>

<file path=xl/sharedStrings.xml><?xml version="1.0" encoding="utf-8"?>
<sst xmlns="http://schemas.openxmlformats.org/spreadsheetml/2006/main" count="370" uniqueCount="161">
  <si>
    <t>Sportprijzen</t>
  </si>
  <si>
    <t>opbrengst contributie</t>
  </si>
  <si>
    <t>Bankkosten</t>
  </si>
  <si>
    <t>Drukwerk</t>
  </si>
  <si>
    <t>Onvoorzien</t>
  </si>
  <si>
    <t>afdracht NTFU</t>
  </si>
  <si>
    <t>Beschikbaar voor activiteiten</t>
  </si>
  <si>
    <t>R.T.C. De Veluwerijders</t>
  </si>
  <si>
    <t>Kosten</t>
  </si>
  <si>
    <t>begroting</t>
  </si>
  <si>
    <t>Omschrijving / details</t>
  </si>
  <si>
    <t>Toerzaken algemeen</t>
  </si>
  <si>
    <t>- openingsrit koffie/thee/gebak</t>
  </si>
  <si>
    <t>- sluitingsrit koffie/ thee/gebak</t>
  </si>
  <si>
    <t xml:space="preserve"> </t>
  </si>
  <si>
    <t>Totaal Toercommissie</t>
  </si>
  <si>
    <t xml:space="preserve">          - - - - - - - - - - -</t>
  </si>
  <si>
    <t xml:space="preserve">      = = = = = = = = =</t>
  </si>
  <si>
    <t xml:space="preserve">  - - - - - - - - - - -</t>
  </si>
  <si>
    <t>Begroting 2023</t>
  </si>
  <si>
    <t>Realisatie 2022</t>
  </si>
  <si>
    <t>Kosten automatisering Vereniging</t>
  </si>
  <si>
    <t>Afschr. Inventarissen</t>
  </si>
  <si>
    <t>NTFU lidmaatschap en verzekeringen</t>
  </si>
  <si>
    <t>Representatie en verteer</t>
  </si>
  <si>
    <t>Jaarvergadering en overige vergaderingen</t>
  </si>
  <si>
    <t>Bijzondere uitgaven</t>
  </si>
  <si>
    <t>Kantoorbenodigdheden</t>
  </si>
  <si>
    <t>Administratiekosten</t>
  </si>
  <si>
    <t>totaal</t>
  </si>
  <si>
    <t>euro's</t>
  </si>
  <si>
    <t>uitgaven 2022</t>
  </si>
  <si>
    <t>Realisatie 2023</t>
  </si>
  <si>
    <t>Begroting 2024</t>
  </si>
  <si>
    <t>uitgaven 2023</t>
  </si>
  <si>
    <t>Begroting 2025</t>
  </si>
  <si>
    <t>Realisatie  2024</t>
  </si>
  <si>
    <t>pm</t>
  </si>
  <si>
    <t>Code</t>
  </si>
  <si>
    <t xml:space="preserve">Omschrijving </t>
  </si>
  <si>
    <t xml:space="preserve">Verlies </t>
  </si>
  <si>
    <t>Winst</t>
  </si>
  <si>
    <t>werkgroepkosten</t>
  </si>
  <si>
    <t>Kosten Automatisering</t>
  </si>
  <si>
    <t>Materiaal Partytent</t>
  </si>
  <si>
    <t>Kosten materiaal</t>
  </si>
  <si>
    <t>Medailles e.d.</t>
  </si>
  <si>
    <t>kosten vergunningen</t>
  </si>
  <si>
    <t>Muziek</t>
  </si>
  <si>
    <t xml:space="preserve">veiligheid EHBO </t>
  </si>
  <si>
    <t>kosten ondersteuning derden</t>
  </si>
  <si>
    <t>kosten attenties e.d</t>
  </si>
  <si>
    <t>reiskosten</t>
  </si>
  <si>
    <t xml:space="preserve">Dagverkoop </t>
  </si>
  <si>
    <t>Sponsoring Gazelle</t>
  </si>
  <si>
    <t>Subsidie VO - Gem Rheden</t>
  </si>
  <si>
    <t xml:space="preserve">Totalen 10 VaelOuwe </t>
  </si>
  <si>
    <t>uitgaven 2024</t>
  </si>
  <si>
    <t>Realisatie  2025</t>
  </si>
  <si>
    <t>Begroting 2026</t>
  </si>
  <si>
    <t>Kosten MTB</t>
  </si>
  <si>
    <t>Sponsoring</t>
  </si>
  <si>
    <t>bj 2026</t>
  </si>
  <si>
    <t>uitgaven 2025</t>
  </si>
  <si>
    <t>Nieuwjaarsreceptie</t>
  </si>
  <si>
    <t>Rente</t>
  </si>
  <si>
    <t>budget 2025</t>
  </si>
  <si>
    <t>Opbrengsten en Algemene- en Bestuurskosten 2026</t>
  </si>
  <si>
    <t>Activiteiten tourcommissie 2026</t>
  </si>
  <si>
    <t>Resultaat Vael Ouwe 2026</t>
  </si>
  <si>
    <t>Bestuurskosten 2026</t>
  </si>
  <si>
    <t>Verwacht saldo over 2026</t>
  </si>
  <si>
    <t>Datum: 13-01-2026</t>
  </si>
  <si>
    <t>Resultaat 2025</t>
  </si>
  <si>
    <t>Toelichting bijstellingen</t>
  </si>
  <si>
    <t>Afscheid Gijs</t>
  </si>
  <si>
    <t>Lift (deels) mee op Gazelle faciliteiten</t>
  </si>
  <si>
    <t>Totale kosten € 2.100 ivm chiquere uitvoering, 50% Gazelle</t>
  </si>
  <si>
    <t>Kosten zijn lager</t>
  </si>
  <si>
    <t>Iets duurdere band.</t>
  </si>
  <si>
    <t>Gazelle zorgt voor eigen BHV, extra inhuur 2x</t>
  </si>
  <si>
    <t>Fotograaf, 50% Gazelle*</t>
  </si>
  <si>
    <t>Catering inc. Munten</t>
  </si>
  <si>
    <t>Gazelle cateraar lunchpakket org.(50x9,50), fruit/repen etc. zelf regelen</t>
  </si>
  <si>
    <t>Brandstof/declaratie inzet voertuigen</t>
  </si>
  <si>
    <t>Google/Facebook</t>
  </si>
  <si>
    <t>Huur toiletten Hoge Veluwe</t>
  </si>
  <si>
    <t>Extra in te huren op verzoek Hoge Veluwe (ikv wildplassen etc…..)</t>
  </si>
  <si>
    <t>Opslag Kappersweg*</t>
  </si>
  <si>
    <t>Volgend jaar vervallen</t>
  </si>
  <si>
    <t>Vael Ouwe via NTFU</t>
  </si>
  <si>
    <t>Extra inbegrepen €3 tbv consumptie</t>
  </si>
  <si>
    <t>Rocus?</t>
  </si>
  <si>
    <t>Gazelle is bereid te verhogen bij tegenvallende deelname</t>
  </si>
  <si>
    <t>2025 €500 minder,  jaar 2026?</t>
  </si>
  <si>
    <t>* afwijking 2025 tov W&amp;V/Rocus: huur Kappersweg -€ 280</t>
  </si>
  <si>
    <t>FINANCIELE OVERZICHTEN R.T.C. DE VELUWERIJDERS 2025</t>
  </si>
  <si>
    <t>PERIODE: 2025</t>
  </si>
  <si>
    <t>TOELICHTING OP RESULTATENREKENING: REALISATIE VERSUS BUDGET</t>
  </si>
  <si>
    <t>Contributies</t>
  </si>
  <si>
    <t>Realisatie</t>
  </si>
  <si>
    <t>Budget</t>
  </si>
  <si>
    <t>verschil</t>
  </si>
  <si>
    <t>Contributies, donaties</t>
  </si>
  <si>
    <t>Afdracht NTFU voor de leden</t>
  </si>
  <si>
    <t>A</t>
  </si>
  <si>
    <t>Uitgaven Tourcommissie</t>
  </si>
  <si>
    <t>Tochten</t>
  </si>
  <si>
    <t>Mijlpalen</t>
  </si>
  <si>
    <t>Totaal</t>
  </si>
  <si>
    <t>B</t>
  </si>
  <si>
    <t>Uitgaven Algemeen en Bestuur</t>
  </si>
  <si>
    <t>Rente-opbrengst</t>
  </si>
  <si>
    <t>NTFU verzekeringen</t>
  </si>
  <si>
    <t>C</t>
  </si>
  <si>
    <t>Vael Ouwe 2025</t>
  </si>
  <si>
    <t>Inschrijving</t>
  </si>
  <si>
    <t xml:space="preserve">Resultaat </t>
  </si>
  <si>
    <t>D</t>
  </si>
  <si>
    <t>MTB</t>
  </si>
  <si>
    <t>Contributies ed</t>
  </si>
  <si>
    <t>Resultaat</t>
  </si>
  <si>
    <t>E</t>
  </si>
  <si>
    <t xml:space="preserve">Sponsoring </t>
  </si>
  <si>
    <t>F</t>
  </si>
  <si>
    <t xml:space="preserve"> = = = = = = = = = =</t>
  </si>
  <si>
    <t>Toercommissie begroting 2026</t>
  </si>
  <si>
    <t>- Lunchride</t>
  </si>
  <si>
    <t>- Uitritten vergoeden</t>
  </si>
  <si>
    <t>-Social ride 8 maart</t>
  </si>
  <si>
    <t>ruwe schatting afh. van te bekostigen</t>
  </si>
  <si>
    <t>herinneringsplaatjes en mijlpalen</t>
  </si>
  <si>
    <t>Overige  toercommissie</t>
  </si>
  <si>
    <t>Tweedaagse</t>
  </si>
  <si>
    <t>Voor eigen rekening</t>
  </si>
  <si>
    <t>Totaal Tweedaagse</t>
  </si>
  <si>
    <t>Overzicht posten</t>
  </si>
  <si>
    <t xml:space="preserve">begroting </t>
  </si>
  <si>
    <t>uitgaven</t>
  </si>
  <si>
    <t>huur veld</t>
  </si>
  <si>
    <t>onderhoud fietsen</t>
  </si>
  <si>
    <t>vervanging</t>
  </si>
  <si>
    <t>Kantine</t>
  </si>
  <si>
    <t>onderhoud terrein</t>
  </si>
  <si>
    <t>hindernissen</t>
  </si>
  <si>
    <t>vlaggen borden</t>
  </si>
  <si>
    <t>huur</t>
  </si>
  <si>
    <t>kosten onderhoud</t>
  </si>
  <si>
    <t>gas water licht</t>
  </si>
  <si>
    <t>totaal mtb</t>
  </si>
  <si>
    <t>totaal kantine</t>
  </si>
  <si>
    <t>Beschikbaar uit contributie</t>
  </si>
  <si>
    <t>opleiding</t>
  </si>
  <si>
    <t>diversen</t>
  </si>
  <si>
    <t>TOTAAL A + B + C -/- D -/- E -/- F</t>
  </si>
  <si>
    <t>Nagekomen huur veld 2025</t>
  </si>
  <si>
    <t>overname cv etc</t>
  </si>
  <si>
    <t>Sponsoring 2026</t>
  </si>
  <si>
    <t xml:space="preserve"> = = = = = = = =</t>
  </si>
  <si>
    <t>Activiteiten tourcommissie</t>
  </si>
  <si>
    <t>Bestuurskosten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</si>
</sst>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€&quot;\ * #,##0.00_);_(&quot;€&quot;\ * \(#,##0.00\);_(&quot;€&quot;\ * &quot;-&quot;??_);_(@_)"/>
    <numFmt numFmtId="164" formatCode="&quot;€&quot;\ #,##0.00"/>
    <numFmt numFmtId="165" formatCode="_ &quot;€&quot;\ * #,##0_ ;_ &quot;€&quot;\ * \-#,##0_ ;_ &quot;€&quot;\ * &quot;-&quot;??_ ;_ @_ "/>
    <numFmt numFmtId="166" formatCode="_ &quot;€&quot;\ * #,##0.00_ ;_ &quot;€&quot;\ * \-#,##0.00_ ;_ &quot;€&quot;\ * &quot;-&quot;??_ ;_ @_ "/>
    <numFmt numFmtId="167" formatCode="_ * #,##0_ ;_ * \-#,##0_ ;_ * &quot;-&quot;??_ ;_ @_ "/>
    <numFmt numFmtId="168" formatCode="_ &quot;€&quot;\ * #,##0_ ;_ &quot;€&quot;\ * \-#,##0_ ;_ &quot;€&quot;\ * &quot;-&quot;_ ;_ @_ "/>
  </numFmts>
  <fonts count="1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164" fontId="0" fillId="0" borderId="0" xfId="0" applyNumberFormat="1"/>
    <xf numFmtId="0" fontId="4" fillId="2" borderId="2" xfId="0" applyFont="1" applyFill="1" applyBorder="1" applyAlignment="1">
      <alignment horizontal="left"/>
    </xf>
    <xf numFmtId="4" fontId="4" fillId="0" borderId="0" xfId="0" applyNumberFormat="1" applyFont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5" fillId="3" borderId="2" xfId="0" applyFont="1" applyFill="1" applyBorder="1"/>
    <xf numFmtId="4" fontId="5" fillId="0" borderId="0" xfId="0" applyNumberFormat="1" applyFont="1"/>
    <xf numFmtId="4" fontId="5" fillId="0" borderId="3" xfId="0" applyNumberFormat="1" applyFont="1" applyBorder="1"/>
    <xf numFmtId="0" fontId="2" fillId="0" borderId="7" xfId="0" applyFont="1" applyBorder="1"/>
    <xf numFmtId="4" fontId="2" fillId="0" borderId="0" xfId="0" applyNumberFormat="1" applyFont="1"/>
    <xf numFmtId="4" fontId="2" fillId="0" borderId="7" xfId="0" applyNumberFormat="1" applyFont="1" applyBorder="1"/>
    <xf numFmtId="0" fontId="0" fillId="0" borderId="7" xfId="0" applyBorder="1"/>
    <xf numFmtId="0" fontId="6" fillId="0" borderId="8" xfId="0" quotePrefix="1" applyFont="1" applyBorder="1"/>
    <xf numFmtId="4" fontId="2" fillId="0" borderId="9" xfId="0" applyNumberFormat="1" applyFont="1" applyBorder="1"/>
    <xf numFmtId="4" fontId="0" fillId="0" borderId="0" xfId="0" applyNumberFormat="1"/>
    <xf numFmtId="0" fontId="0" fillId="0" borderId="9" xfId="0" applyBorder="1"/>
    <xf numFmtId="0" fontId="2" fillId="0" borderId="8" xfId="0" quotePrefix="1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10" xfId="0" applyNumberFormat="1" applyFont="1" applyBorder="1"/>
    <xf numFmtId="0" fontId="0" fillId="0" borderId="11" xfId="0" applyBorder="1"/>
    <xf numFmtId="0" fontId="5" fillId="0" borderId="11" xfId="0" applyFont="1" applyBorder="1"/>
    <xf numFmtId="4" fontId="5" fillId="0" borderId="2" xfId="0" applyNumberFormat="1" applyFont="1" applyBorder="1"/>
    <xf numFmtId="0" fontId="5" fillId="0" borderId="3" xfId="0" applyFont="1" applyBorder="1"/>
    <xf numFmtId="0" fontId="3" fillId="0" borderId="0" xfId="0" applyFont="1"/>
    <xf numFmtId="0" fontId="3" fillId="4" borderId="2" xfId="0" applyFont="1" applyFill="1" applyBorder="1"/>
    <xf numFmtId="4" fontId="3" fillId="0" borderId="2" xfId="0" applyNumberFormat="1" applyFont="1" applyBorder="1"/>
    <xf numFmtId="4" fontId="0" fillId="0" borderId="3" xfId="0" applyNumberFormat="1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" fontId="0" fillId="0" borderId="12" xfId="0" applyNumberFormat="1" applyBorder="1"/>
    <xf numFmtId="165" fontId="0" fillId="0" borderId="0" xfId="1" applyNumberFormat="1" applyFont="1" applyFill="1"/>
    <xf numFmtId="165" fontId="0" fillId="0" borderId="13" xfId="1" applyNumberFormat="1" applyFont="1" applyFill="1" applyBorder="1"/>
    <xf numFmtId="0" fontId="0" fillId="0" borderId="14" xfId="0" applyBorder="1"/>
    <xf numFmtId="0" fontId="3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15" xfId="0" applyBorder="1"/>
    <xf numFmtId="0" fontId="0" fillId="0" borderId="18" xfId="0" applyBorder="1" applyAlignment="1">
      <alignment horizontal="left"/>
    </xf>
    <xf numFmtId="0" fontId="0" fillId="0" borderId="19" xfId="0" applyBorder="1"/>
    <xf numFmtId="0" fontId="3" fillId="0" borderId="21" xfId="0" applyFont="1" applyBorder="1" applyAlignment="1">
      <alignment horizontal="left"/>
    </xf>
    <xf numFmtId="0" fontId="3" fillId="0" borderId="21" xfId="0" applyFont="1" applyBorder="1"/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3" xfId="0" applyBorder="1"/>
    <xf numFmtId="0" fontId="0" fillId="0" borderId="24" xfId="0" applyBorder="1" applyAlignment="1">
      <alignment horizontal="left"/>
    </xf>
    <xf numFmtId="0" fontId="0" fillId="0" borderId="24" xfId="0" applyBorder="1"/>
    <xf numFmtId="0" fontId="0" fillId="0" borderId="14" xfId="0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/>
    <xf numFmtId="166" fontId="0" fillId="0" borderId="0" xfId="0" applyNumberFormat="1"/>
    <xf numFmtId="0" fontId="3" fillId="0" borderId="22" xfId="0" applyFont="1" applyBorder="1"/>
    <xf numFmtId="0" fontId="0" fillId="5" borderId="2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0" borderId="28" xfId="0" applyBorder="1"/>
    <xf numFmtId="0" fontId="3" fillId="5" borderId="21" xfId="0" applyFont="1" applyFill="1" applyBorder="1"/>
    <xf numFmtId="0" fontId="3" fillId="6" borderId="21" xfId="0" applyFont="1" applyFill="1" applyBorder="1"/>
    <xf numFmtId="0" fontId="3" fillId="7" borderId="21" xfId="0" applyFont="1" applyFill="1" applyBorder="1"/>
    <xf numFmtId="0" fontId="3" fillId="7" borderId="29" xfId="0" applyFont="1" applyFill="1" applyBorder="1"/>
    <xf numFmtId="166" fontId="0" fillId="5" borderId="22" xfId="0" applyNumberFormat="1" applyFill="1" applyBorder="1"/>
    <xf numFmtId="166" fontId="0" fillId="6" borderId="22" xfId="0" applyNumberFormat="1" applyFill="1" applyBorder="1"/>
    <xf numFmtId="166" fontId="0" fillId="7" borderId="22" xfId="0" applyNumberFormat="1" applyFill="1" applyBorder="1"/>
    <xf numFmtId="166" fontId="0" fillId="7" borderId="30" xfId="0" applyNumberFormat="1" applyFill="1" applyBorder="1"/>
    <xf numFmtId="166" fontId="0" fillId="5" borderId="23" xfId="0" applyNumberFormat="1" applyFill="1" applyBorder="1"/>
    <xf numFmtId="166" fontId="0" fillId="6" borderId="23" xfId="0" applyNumberFormat="1" applyFill="1" applyBorder="1"/>
    <xf numFmtId="166" fontId="0" fillId="7" borderId="23" xfId="0" applyNumberFormat="1" applyFill="1" applyBorder="1"/>
    <xf numFmtId="166" fontId="0" fillId="7" borderId="31" xfId="0" applyNumberFormat="1" applyFill="1" applyBorder="1"/>
    <xf numFmtId="166" fontId="0" fillId="5" borderId="25" xfId="0" applyNumberFormat="1" applyFill="1" applyBorder="1"/>
    <xf numFmtId="166" fontId="0" fillId="6" borderId="25" xfId="0" applyNumberFormat="1" applyFill="1" applyBorder="1"/>
    <xf numFmtId="166" fontId="0" fillId="7" borderId="25" xfId="0" applyNumberFormat="1" applyFill="1" applyBorder="1"/>
    <xf numFmtId="166" fontId="0" fillId="7" borderId="32" xfId="0" applyNumberFormat="1" applyFill="1" applyBorder="1"/>
    <xf numFmtId="0" fontId="0" fillId="5" borderId="14" xfId="0" applyFill="1" applyBorder="1"/>
    <xf numFmtId="0" fontId="0" fillId="6" borderId="14" xfId="0" applyFill="1" applyBorder="1"/>
    <xf numFmtId="0" fontId="0" fillId="7" borderId="14" xfId="0" applyFill="1" applyBorder="1"/>
    <xf numFmtId="166" fontId="3" fillId="5" borderId="1" xfId="0" applyNumberFormat="1" applyFont="1" applyFill="1" applyBorder="1"/>
    <xf numFmtId="166" fontId="3" fillId="5" borderId="26" xfId="0" applyNumberFormat="1" applyFont="1" applyFill="1" applyBorder="1"/>
    <xf numFmtId="166" fontId="3" fillId="6" borderId="1" xfId="0" applyNumberFormat="1" applyFont="1" applyFill="1" applyBorder="1"/>
    <xf numFmtId="166" fontId="3" fillId="6" borderId="26" xfId="0" applyNumberFormat="1" applyFont="1" applyFill="1" applyBorder="1"/>
    <xf numFmtId="166" fontId="3" fillId="7" borderId="1" xfId="0" applyNumberFormat="1" applyFont="1" applyFill="1" applyBorder="1"/>
    <xf numFmtId="14" fontId="0" fillId="0" borderId="3" xfId="0" applyNumberFormat="1" applyBorder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165" fontId="0" fillId="0" borderId="0" xfId="0" applyNumberFormat="1" applyAlignment="1">
      <alignment horizontal="right"/>
    </xf>
    <xf numFmtId="167" fontId="0" fillId="0" borderId="0" xfId="0" applyNumberFormat="1"/>
    <xf numFmtId="4" fontId="0" fillId="0" borderId="0" xfId="0" applyNumberFormat="1" applyAlignment="1">
      <alignment horizontal="right"/>
    </xf>
    <xf numFmtId="0" fontId="5" fillId="0" borderId="0" xfId="0" applyFont="1"/>
    <xf numFmtId="165" fontId="0" fillId="0" borderId="0" xfId="1" applyNumberFormat="1" applyFont="1" applyFill="1" applyBorder="1"/>
    <xf numFmtId="168" fontId="0" fillId="0" borderId="0" xfId="0" applyNumberFormat="1"/>
    <xf numFmtId="165" fontId="0" fillId="0" borderId="12" xfId="1" applyNumberFormat="1" applyFont="1" applyFill="1" applyBorder="1"/>
    <xf numFmtId="165" fontId="0" fillId="0" borderId="3" xfId="1" applyNumberFormat="1" applyFont="1" applyFill="1" applyBorder="1"/>
    <xf numFmtId="165" fontId="9" fillId="0" borderId="0" xfId="1" applyNumberFormat="1" applyFont="1" applyFill="1"/>
    <xf numFmtId="165" fontId="9" fillId="0" borderId="0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Fill="1"/>
    <xf numFmtId="165" fontId="0" fillId="0" borderId="0" xfId="0" applyNumberFormat="1"/>
    <xf numFmtId="49" fontId="6" fillId="0" borderId="8" xfId="0" quotePrefix="1" applyNumberFormat="1" applyFont="1" applyBorder="1"/>
    <xf numFmtId="0" fontId="10" fillId="0" borderId="7" xfId="0" applyFont="1" applyBorder="1"/>
    <xf numFmtId="4" fontId="2" fillId="0" borderId="14" xfId="0" applyNumberFormat="1" applyFont="1" applyBorder="1"/>
    <xf numFmtId="0" fontId="0" fillId="0" borderId="10" xfId="0" applyBorder="1"/>
    <xf numFmtId="0" fontId="2" fillId="0" borderId="14" xfId="0" quotePrefix="1" applyFont="1" applyBorder="1"/>
    <xf numFmtId="0" fontId="2" fillId="0" borderId="14" xfId="0" applyFont="1" applyBorder="1"/>
    <xf numFmtId="0" fontId="0" fillId="0" borderId="8" xfId="0" applyBorder="1"/>
    <xf numFmtId="0" fontId="2" fillId="0" borderId="10" xfId="0" applyFont="1" applyBorder="1"/>
    <xf numFmtId="0" fontId="5" fillId="4" borderId="2" xfId="0" applyFont="1" applyFill="1" applyBorder="1"/>
    <xf numFmtId="164" fontId="8" fillId="0" borderId="0" xfId="0" applyNumberFormat="1" applyFont="1"/>
    <xf numFmtId="0" fontId="0" fillId="0" borderId="0" xfId="0" applyAlignment="1">
      <alignment horizontal="center"/>
    </xf>
    <xf numFmtId="164" fontId="3" fillId="0" borderId="0" xfId="0" applyNumberFormat="1" applyFont="1"/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17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1" fillId="0" borderId="0" xfId="0" applyFont="1"/>
    <xf numFmtId="14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/>
    <xf numFmtId="165" fontId="3" fillId="0" borderId="13" xfId="1" applyNumberFormat="1" applyFont="1" applyFill="1" applyBorder="1"/>
    <xf numFmtId="165" fontId="3" fillId="0" borderId="5" xfId="1" applyNumberFormat="1" applyFont="1" applyFill="1" applyBorder="1"/>
    <xf numFmtId="165" fontId="3" fillId="0" borderId="12" xfId="1" applyNumberFormat="1" applyFont="1" applyFill="1" applyBorder="1"/>
    <xf numFmtId="4" fontId="3" fillId="0" borderId="0" xfId="0" applyNumberFormat="1" applyFont="1" applyAlignment="1">
      <alignment horizontal="right"/>
    </xf>
    <xf numFmtId="165" fontId="3" fillId="0" borderId="3" xfId="1" applyNumberFormat="1" applyFont="1" applyFill="1" applyBorder="1"/>
    <xf numFmtId="165" fontId="12" fillId="0" borderId="0" xfId="1" applyNumberFormat="1" applyFont="1" applyFill="1"/>
    <xf numFmtId="165" fontId="12" fillId="0" borderId="0" xfId="1" applyNumberFormat="1" applyFont="1" applyFill="1" applyBorder="1"/>
    <xf numFmtId="164" fontId="13" fillId="0" borderId="0" xfId="0" applyNumberFormat="1" applyFont="1"/>
    <xf numFmtId="164" fontId="3" fillId="0" borderId="0" xfId="0" applyNumberFormat="1" applyFont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342899</xdr:colOff>
      <xdr:row>0</xdr:row>
      <xdr:rowOff>88900</xdr:rowOff>
    </xdr:from>
    <xdr:to>
      <xdr:col>6</xdr:col>
      <xdr:colOff>173546</xdr:colOff>
      <xdr:row>4</xdr:row>
      <xdr:rowOff>11980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468C8A2-23B5-DD47-9789-BBEEDC441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799" y="88900"/>
          <a:ext cx="1240347" cy="68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342899</xdr:colOff>
      <xdr:row>0</xdr:row>
      <xdr:rowOff>88900</xdr:rowOff>
    </xdr:from>
    <xdr:to>
      <xdr:col>6</xdr:col>
      <xdr:colOff>440246</xdr:colOff>
      <xdr:row>4</xdr:row>
      <xdr:rowOff>11980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4DDFBBD-EE34-8E4E-8322-9DE152313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799" y="88900"/>
          <a:ext cx="999047" cy="685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EE1F4-8B0A-443E-B124-E56C0FDBB5D8}">
  <sheetPr>
    <pageSetUpPr fitToPage="1"/>
  </sheetPr>
  <dimension ref="A2:U38"/>
  <sheetViews>
    <sheetView view="pageLayout" zoomScaleNormal="100" workbookViewId="0">
      <selection activeCell="D1" sqref="A1:D32"/>
    </sheetView>
  </sheetViews>
  <sheetFormatPr baseColWidth="10" defaultColWidth="10.83203125" defaultRowHeight="15" x14ac:dyDescent="0.2"/>
  <cols>
    <col min="1" max="1" width="26" style="2" customWidth="1"/>
    <col min="2" max="2" width="12.83203125" style="2" bestFit="1" customWidth="1"/>
    <col min="3" max="3" width="2.1640625" style="2" customWidth="1"/>
    <col min="4" max="4" width="12.83203125" style="2" bestFit="1" customWidth="1"/>
    <col min="5" max="5" width="12.5" style="2" bestFit="1" customWidth="1"/>
    <col min="6" max="6" width="1.33203125" style="2" customWidth="1"/>
    <col min="7" max="7" width="12.83203125" style="2" bestFit="1" customWidth="1"/>
    <col min="8" max="8" width="2.1640625" style="2" customWidth="1"/>
    <col min="9" max="9" width="12.83203125" style="2" bestFit="1" customWidth="1"/>
    <col min="10" max="10" width="6.1640625" style="2" customWidth="1"/>
    <col min="11" max="11" width="12.83203125" style="2" bestFit="1" customWidth="1"/>
    <col min="12" max="12" width="1" style="2" customWidth="1"/>
    <col min="13" max="13" width="12.83203125" style="2" bestFit="1" customWidth="1"/>
    <col min="14" max="14" width="1.5" style="2" customWidth="1"/>
    <col min="15" max="15" width="12.83203125" style="2" bestFit="1" customWidth="1"/>
    <col min="16" max="16" width="1.83203125" style="2" customWidth="1"/>
    <col min="17" max="17" width="1.5" style="2" customWidth="1"/>
    <col min="18" max="18" width="2.5" style="2" customWidth="1"/>
    <col min="19" max="16384" width="10.83203125" style="2"/>
  </cols>
  <sheetData>
    <row r="2" spans="1:21" x14ac:dyDescent="0.2">
      <c r="A2" s="2" t="s">
        <v>7</v>
      </c>
      <c r="B2" s="2" t="s">
        <v>59</v>
      </c>
      <c r="D2" s="2" t="s">
        <v>58</v>
      </c>
      <c r="E2" s="2" t="s">
        <v>35</v>
      </c>
      <c r="G2" s="2" t="s">
        <v>36</v>
      </c>
      <c r="I2" s="2" t="s">
        <v>33</v>
      </c>
      <c r="K2" s="2" t="s">
        <v>32</v>
      </c>
      <c r="M2" s="2" t="s">
        <v>19</v>
      </c>
      <c r="O2" s="2" t="s">
        <v>20</v>
      </c>
    </row>
    <row r="3" spans="1:21" x14ac:dyDescent="0.2">
      <c r="D3" s="2" t="s">
        <v>14</v>
      </c>
      <c r="G3" s="2" t="s">
        <v>14</v>
      </c>
      <c r="K3" s="2" t="s">
        <v>14</v>
      </c>
      <c r="O3" s="2" t="s">
        <v>14</v>
      </c>
    </row>
    <row r="5" spans="1:21" x14ac:dyDescent="0.2">
      <c r="A5" s="2" t="s">
        <v>1</v>
      </c>
      <c r="B5" s="2">
        <f>170*65</f>
        <v>11050</v>
      </c>
      <c r="D5" s="2">
        <v>10138</v>
      </c>
      <c r="E5" s="2">
        <v>9000</v>
      </c>
      <c r="G5" s="2">
        <v>10348</v>
      </c>
      <c r="I5" s="2">
        <v>9200</v>
      </c>
      <c r="K5" s="2">
        <v>10317</v>
      </c>
      <c r="M5" s="2">
        <f>150*65</f>
        <v>9750</v>
      </c>
      <c r="N5" s="2">
        <v>8200</v>
      </c>
      <c r="O5" s="2">
        <v>8262</v>
      </c>
      <c r="S5" s="2" t="s">
        <v>14</v>
      </c>
    </row>
    <row r="7" spans="1:21" x14ac:dyDescent="0.2">
      <c r="A7" s="2" t="s">
        <v>5</v>
      </c>
      <c r="B7" s="2">
        <f>170*-47</f>
        <v>-7990</v>
      </c>
      <c r="D7" s="2">
        <v>-6823</v>
      </c>
      <c r="E7" s="2">
        <v>6000</v>
      </c>
      <c r="G7" s="2">
        <v>-6021</v>
      </c>
      <c r="I7" s="2">
        <f>-147*40</f>
        <v>-5880</v>
      </c>
      <c r="K7" s="2">
        <v>-5439</v>
      </c>
      <c r="M7" s="2">
        <f>-150*40</f>
        <v>-6000</v>
      </c>
      <c r="O7" s="2">
        <v>-6081</v>
      </c>
      <c r="S7" s="2" t="s">
        <v>14</v>
      </c>
      <c r="T7" s="2" t="s">
        <v>14</v>
      </c>
    </row>
    <row r="8" spans="1:21" x14ac:dyDescent="0.2">
      <c r="B8" s="31" t="s">
        <v>18</v>
      </c>
      <c r="D8" s="31" t="s">
        <v>18</v>
      </c>
      <c r="E8" s="31" t="s">
        <v>18</v>
      </c>
      <c r="F8" s="31" t="s">
        <v>14</v>
      </c>
      <c r="G8" s="31" t="s">
        <v>18</v>
      </c>
      <c r="I8" s="31" t="s">
        <v>18</v>
      </c>
      <c r="J8" s="31" t="s">
        <v>14</v>
      </c>
      <c r="K8" s="31" t="s">
        <v>18</v>
      </c>
      <c r="L8" s="31"/>
      <c r="M8" s="31" t="s">
        <v>18</v>
      </c>
      <c r="O8" s="31" t="s">
        <v>18</v>
      </c>
      <c r="P8" s="31"/>
      <c r="Q8" s="2" t="s">
        <v>14</v>
      </c>
      <c r="R8" s="2" t="s">
        <v>14</v>
      </c>
      <c r="T8" s="2" t="s">
        <v>14</v>
      </c>
      <c r="U8" s="2" t="s">
        <v>14</v>
      </c>
    </row>
    <row r="10" spans="1:21" x14ac:dyDescent="0.2">
      <c r="A10" s="2" t="s">
        <v>151</v>
      </c>
      <c r="B10" s="2">
        <f>SUM(B5:B7)</f>
        <v>3060</v>
      </c>
      <c r="D10" s="2">
        <f>SUM(D5:D7)</f>
        <v>3315</v>
      </c>
      <c r="E10" s="2">
        <v>3000</v>
      </c>
      <c r="F10" s="2" t="s">
        <v>14</v>
      </c>
      <c r="G10" s="2">
        <f>SUM(G5:G7)</f>
        <v>4327</v>
      </c>
      <c r="I10" s="2">
        <f>SUM(I5:I7)</f>
        <v>3320</v>
      </c>
      <c r="J10" s="2" t="s">
        <v>14</v>
      </c>
      <c r="K10" s="2">
        <f t="shared" ref="K10" si="0">SUM(K5:K7)</f>
        <v>4878</v>
      </c>
      <c r="M10" s="2">
        <f>SUM(M5:M7)</f>
        <v>3750</v>
      </c>
      <c r="O10" s="2">
        <f>SUM(O5:O7)</f>
        <v>2181</v>
      </c>
      <c r="T10" s="2" t="s">
        <v>14</v>
      </c>
      <c r="U10" s="2" t="s">
        <v>14</v>
      </c>
    </row>
    <row r="12" spans="1:21" x14ac:dyDescent="0.2">
      <c r="A12" s="2" t="s">
        <v>69</v>
      </c>
      <c r="B12" s="2">
        <v>3935</v>
      </c>
      <c r="D12" s="2">
        <v>4216</v>
      </c>
      <c r="E12" s="2">
        <v>4860</v>
      </c>
      <c r="G12" s="2">
        <v>5952</v>
      </c>
      <c r="I12" s="2">
        <v>2025</v>
      </c>
      <c r="K12" s="2">
        <v>4614</v>
      </c>
      <c r="M12" s="2">
        <v>4275</v>
      </c>
      <c r="O12" s="2">
        <v>3708</v>
      </c>
      <c r="U12" s="2" t="s">
        <v>14</v>
      </c>
    </row>
    <row r="14" spans="1:21" x14ac:dyDescent="0.2">
      <c r="A14" s="2" t="s">
        <v>157</v>
      </c>
      <c r="B14" s="2">
        <v>5000</v>
      </c>
      <c r="D14" s="2">
        <v>5628</v>
      </c>
      <c r="E14" s="2" t="s">
        <v>37</v>
      </c>
      <c r="G14" s="2" t="s">
        <v>14</v>
      </c>
    </row>
    <row r="15" spans="1:21" x14ac:dyDescent="0.2">
      <c r="B15" s="31" t="s">
        <v>18</v>
      </c>
    </row>
    <row r="17" spans="1:21" x14ac:dyDescent="0.2">
      <c r="A17" s="112" t="s">
        <v>6</v>
      </c>
      <c r="B17" s="2">
        <f>SUM(B10:B14)</f>
        <v>11995</v>
      </c>
      <c r="D17" s="2">
        <f t="shared" ref="D17:E17" si="1">SUM(D10:D14)</f>
        <v>13159</v>
      </c>
      <c r="E17" s="2">
        <f t="shared" si="1"/>
        <v>7860</v>
      </c>
      <c r="G17" s="2">
        <f>SUM(G10:G14)</f>
        <v>10279</v>
      </c>
      <c r="I17" s="2">
        <f>SUM(I10:I14)</f>
        <v>5345</v>
      </c>
      <c r="K17" s="2">
        <f>SUM(K10:K14)</f>
        <v>9492</v>
      </c>
      <c r="M17" s="2">
        <f>SUM(M10:M14)</f>
        <v>8025</v>
      </c>
      <c r="O17" s="2">
        <f>SUM(O10:O14)</f>
        <v>5889</v>
      </c>
    </row>
    <row r="20" spans="1:21" x14ac:dyDescent="0.2">
      <c r="A20" s="110" t="s">
        <v>68</v>
      </c>
      <c r="B20" s="110">
        <v>-4500</v>
      </c>
      <c r="D20" s="2">
        <v>-2578</v>
      </c>
      <c r="E20" s="2">
        <v>-4150</v>
      </c>
      <c r="G20" s="2">
        <v>-2061</v>
      </c>
      <c r="I20" s="2">
        <v>-4795</v>
      </c>
      <c r="K20" s="2">
        <v>-2777</v>
      </c>
      <c r="M20" s="2">
        <v>-3100</v>
      </c>
      <c r="O20" s="2">
        <v>-2670</v>
      </c>
      <c r="T20" s="2" t="s">
        <v>14</v>
      </c>
      <c r="U20" s="2" t="s">
        <v>14</v>
      </c>
    </row>
    <row r="21" spans="1:21" x14ac:dyDescent="0.2">
      <c r="T21" s="2" t="s">
        <v>14</v>
      </c>
      <c r="U21" s="2" t="s">
        <v>14</v>
      </c>
    </row>
    <row r="22" spans="1:21" x14ac:dyDescent="0.2">
      <c r="A22" s="2" t="s">
        <v>60</v>
      </c>
      <c r="B22" s="2">
        <v>-4000</v>
      </c>
      <c r="D22" s="2">
        <v>-2695</v>
      </c>
      <c r="E22" s="2">
        <v>0</v>
      </c>
      <c r="G22" s="2">
        <v>2300</v>
      </c>
      <c r="I22" s="2">
        <v>2300</v>
      </c>
      <c r="K22" s="2">
        <v>1850</v>
      </c>
      <c r="M22" s="2">
        <v>1850</v>
      </c>
      <c r="T22" s="2" t="s">
        <v>14</v>
      </c>
      <c r="U22" s="2" t="s">
        <v>14</v>
      </c>
    </row>
    <row r="23" spans="1:21" x14ac:dyDescent="0.2">
      <c r="A23" s="2" t="s">
        <v>155</v>
      </c>
      <c r="B23" s="2">
        <v>-500</v>
      </c>
    </row>
    <row r="24" spans="1:21" x14ac:dyDescent="0.2">
      <c r="A24" s="2" t="s">
        <v>142</v>
      </c>
      <c r="B24" s="2">
        <v>-2400</v>
      </c>
    </row>
    <row r="26" spans="1:21" x14ac:dyDescent="0.2">
      <c r="A26" s="2" t="s">
        <v>70</v>
      </c>
      <c r="B26" s="2">
        <v>-4320</v>
      </c>
      <c r="D26" s="2">
        <v>-2189</v>
      </c>
      <c r="E26" s="2">
        <v>-2570</v>
      </c>
      <c r="G26" s="2">
        <v>-4495</v>
      </c>
      <c r="I26" s="2">
        <v>-3250</v>
      </c>
      <c r="K26" s="2">
        <v>-3689</v>
      </c>
      <c r="M26" s="2">
        <v>-3320</v>
      </c>
      <c r="O26" s="2">
        <v>-3109</v>
      </c>
      <c r="S26" s="2" t="s">
        <v>14</v>
      </c>
    </row>
    <row r="29" spans="1:21" x14ac:dyDescent="0.2">
      <c r="B29" s="2" t="s">
        <v>16</v>
      </c>
      <c r="D29" s="2" t="s">
        <v>16</v>
      </c>
      <c r="E29" s="2" t="s">
        <v>16</v>
      </c>
      <c r="F29" s="2" t="s">
        <v>16</v>
      </c>
      <c r="G29" s="2" t="s">
        <v>16</v>
      </c>
      <c r="I29" s="2" t="s">
        <v>16</v>
      </c>
      <c r="J29" s="2" t="s">
        <v>16</v>
      </c>
      <c r="K29" s="2" t="s">
        <v>16</v>
      </c>
      <c r="M29" s="2" t="s">
        <v>16</v>
      </c>
      <c r="O29" s="2" t="s">
        <v>16</v>
      </c>
    </row>
    <row r="31" spans="1:21" x14ac:dyDescent="0.2">
      <c r="A31" s="2" t="s">
        <v>71</v>
      </c>
      <c r="B31" s="2">
        <f>SUM(B17:B28)</f>
        <v>-3725</v>
      </c>
      <c r="D31" s="2">
        <f t="shared" ref="D31:G31" si="2">SUM(D17:D28)</f>
        <v>5697</v>
      </c>
      <c r="E31" s="2">
        <f t="shared" si="2"/>
        <v>1140</v>
      </c>
      <c r="F31" s="2">
        <f t="shared" si="2"/>
        <v>0</v>
      </c>
      <c r="G31" s="2">
        <f t="shared" si="2"/>
        <v>6023</v>
      </c>
      <c r="I31" s="2">
        <f>SUM(I17:I28)</f>
        <v>-400</v>
      </c>
      <c r="J31" s="2" t="s">
        <v>14</v>
      </c>
      <c r="K31" s="2">
        <f t="shared" ref="K31:O31" si="3">SUM(K17:K28)</f>
        <v>4876</v>
      </c>
      <c r="L31" s="2">
        <f t="shared" si="3"/>
        <v>0</v>
      </c>
      <c r="M31" s="2">
        <f t="shared" si="3"/>
        <v>3455</v>
      </c>
      <c r="N31" s="2">
        <f t="shared" si="3"/>
        <v>0</v>
      </c>
      <c r="O31" s="2">
        <f t="shared" si="3"/>
        <v>110</v>
      </c>
    </row>
    <row r="32" spans="1:21" x14ac:dyDescent="0.2">
      <c r="B32" s="2" t="s">
        <v>17</v>
      </c>
      <c r="D32" s="2" t="s">
        <v>17</v>
      </c>
      <c r="E32" s="2" t="s">
        <v>17</v>
      </c>
      <c r="F32" s="2" t="s">
        <v>14</v>
      </c>
      <c r="G32" s="2" t="s">
        <v>17</v>
      </c>
      <c r="I32" s="2" t="s">
        <v>17</v>
      </c>
      <c r="J32" s="2" t="s">
        <v>14</v>
      </c>
      <c r="K32" s="2" t="s">
        <v>17</v>
      </c>
      <c r="M32" s="2" t="s">
        <v>17</v>
      </c>
      <c r="O32" s="2" t="s">
        <v>17</v>
      </c>
    </row>
    <row r="34" spans="1:11" x14ac:dyDescent="0.2">
      <c r="A34" s="2" t="s">
        <v>14</v>
      </c>
      <c r="G34" s="2" t="s">
        <v>14</v>
      </c>
      <c r="K34" s="2" t="s">
        <v>14</v>
      </c>
    </row>
    <row r="37" spans="1:11" x14ac:dyDescent="0.2">
      <c r="A37" s="2" t="s">
        <v>14</v>
      </c>
    </row>
    <row r="38" spans="1:11" x14ac:dyDescent="0.2">
      <c r="A38" s="2" t="s">
        <v>14</v>
      </c>
    </row>
  </sheetData>
  <printOptions gridLines="1"/>
  <pageMargins left="0.7" right="0.7" top="0.75" bottom="0.75" header="0.3" footer="0.3"/>
  <pageSetup paperSize="9" scale="68" orientation="landscape" r:id="rId1"/>
  <headerFooter>
    <oddHeader xml:space="preserve">&amp;CBegroting 2026
 RTC De Veluwerijders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529EC-4D32-9641-9A8E-33D618197B96}">
  <dimension ref="B2:H23"/>
  <sheetViews>
    <sheetView workbookViewId="0">
      <selection activeCell="D30" sqref="D30"/>
    </sheetView>
  </sheetViews>
  <sheetFormatPr baseColWidth="10" defaultRowHeight="15" x14ac:dyDescent="0.2"/>
  <cols>
    <col min="2" max="2" width="13.83203125" bestFit="1" customWidth="1"/>
    <col min="3" max="3" width="11.6640625" bestFit="1" customWidth="1"/>
    <col min="5" max="5" width="1.33203125" customWidth="1"/>
    <col min="7" max="7" width="1.33203125" customWidth="1"/>
  </cols>
  <sheetData>
    <row r="2" spans="2:8" x14ac:dyDescent="0.2">
      <c r="B2" t="s">
        <v>136</v>
      </c>
      <c r="D2" s="111" t="s">
        <v>137</v>
      </c>
      <c r="E2" s="111"/>
      <c r="F2" s="111" t="s">
        <v>138</v>
      </c>
      <c r="G2" s="111"/>
      <c r="H2" s="111" t="s">
        <v>137</v>
      </c>
    </row>
    <row r="3" spans="2:8" x14ac:dyDescent="0.2">
      <c r="D3" s="111">
        <v>2026</v>
      </c>
      <c r="E3" s="111"/>
      <c r="F3" s="111">
        <v>2025</v>
      </c>
      <c r="G3" s="111"/>
      <c r="H3" s="111">
        <v>2025</v>
      </c>
    </row>
    <row r="5" spans="2:8" x14ac:dyDescent="0.2">
      <c r="B5" s="26" t="s">
        <v>119</v>
      </c>
    </row>
    <row r="6" spans="2:8" x14ac:dyDescent="0.2">
      <c r="B6" t="s">
        <v>139</v>
      </c>
      <c r="D6" s="2">
        <v>1000</v>
      </c>
      <c r="E6" s="2"/>
      <c r="F6" s="2">
        <v>0</v>
      </c>
      <c r="G6" s="2"/>
      <c r="H6" s="2"/>
    </row>
    <row r="7" spans="2:8" x14ac:dyDescent="0.2">
      <c r="B7" t="s">
        <v>140</v>
      </c>
      <c r="D7" s="2">
        <v>500</v>
      </c>
      <c r="E7" s="2"/>
      <c r="F7" s="2">
        <v>919</v>
      </c>
      <c r="G7" s="2"/>
      <c r="H7" s="2">
        <v>500</v>
      </c>
    </row>
    <row r="8" spans="2:8" x14ac:dyDescent="0.2">
      <c r="B8" t="s">
        <v>141</v>
      </c>
      <c r="D8" s="2">
        <v>0</v>
      </c>
      <c r="E8" s="2"/>
      <c r="F8" s="2"/>
      <c r="G8" s="2"/>
      <c r="H8" s="2"/>
    </row>
    <row r="9" spans="2:8" x14ac:dyDescent="0.2">
      <c r="B9" t="s">
        <v>153</v>
      </c>
      <c r="D9" s="2"/>
      <c r="E9" s="2"/>
      <c r="F9" s="2">
        <v>-562</v>
      </c>
      <c r="G9" s="2"/>
      <c r="H9" s="2">
        <v>3090</v>
      </c>
    </row>
    <row r="10" spans="2:8" x14ac:dyDescent="0.2">
      <c r="B10" t="s">
        <v>152</v>
      </c>
      <c r="D10" s="2">
        <v>0</v>
      </c>
      <c r="E10" s="2"/>
      <c r="F10" s="2">
        <v>724</v>
      </c>
      <c r="G10" s="2"/>
      <c r="H10" s="2">
        <v>1750</v>
      </c>
    </row>
    <row r="11" spans="2:8" x14ac:dyDescent="0.2">
      <c r="B11" t="s">
        <v>143</v>
      </c>
      <c r="D11" s="2">
        <v>1000</v>
      </c>
      <c r="E11" s="2"/>
      <c r="F11" s="2">
        <v>1614</v>
      </c>
      <c r="G11" s="2"/>
      <c r="H11" s="2">
        <v>1250</v>
      </c>
    </row>
    <row r="12" spans="2:8" x14ac:dyDescent="0.2">
      <c r="B12" t="s">
        <v>144</v>
      </c>
      <c r="D12" s="2">
        <v>1500</v>
      </c>
      <c r="E12" s="2"/>
      <c r="F12" s="2"/>
      <c r="G12" s="2"/>
      <c r="H12" s="2"/>
    </row>
    <row r="13" spans="2:8" x14ac:dyDescent="0.2">
      <c r="D13" s="2"/>
      <c r="E13" s="2"/>
      <c r="F13" s="2"/>
      <c r="G13" s="2"/>
      <c r="H13" s="2"/>
    </row>
    <row r="14" spans="2:8" x14ac:dyDescent="0.2">
      <c r="C14" t="s">
        <v>149</v>
      </c>
      <c r="D14" s="2">
        <f>SUM(D6:D12)</f>
        <v>4000</v>
      </c>
      <c r="E14" s="2"/>
      <c r="F14" s="2">
        <f>SUM(F6:F12)</f>
        <v>2695</v>
      </c>
      <c r="G14" s="2"/>
      <c r="H14" s="2">
        <f>SUM(H6:H12)</f>
        <v>6590</v>
      </c>
    </row>
    <row r="15" spans="2:8" x14ac:dyDescent="0.2">
      <c r="D15" s="2"/>
      <c r="E15" s="2"/>
      <c r="F15" s="2"/>
      <c r="G15" s="2"/>
      <c r="H15" s="2"/>
    </row>
    <row r="16" spans="2:8" x14ac:dyDescent="0.2">
      <c r="B16" s="26" t="s">
        <v>142</v>
      </c>
      <c r="D16" s="2"/>
      <c r="E16" s="2"/>
      <c r="F16" s="2"/>
      <c r="G16" s="2"/>
      <c r="H16" s="2"/>
    </row>
    <row r="17" spans="2:8" x14ac:dyDescent="0.2">
      <c r="B17" t="s">
        <v>146</v>
      </c>
      <c r="D17" s="2" t="s">
        <v>37</v>
      </c>
      <c r="E17" s="2"/>
      <c r="F17" s="2"/>
      <c r="G17" s="2"/>
      <c r="H17" s="2"/>
    </row>
    <row r="18" spans="2:8" x14ac:dyDescent="0.2">
      <c r="B18" t="s">
        <v>156</v>
      </c>
      <c r="D18" s="2">
        <v>1200</v>
      </c>
      <c r="E18" s="2"/>
      <c r="F18" s="2"/>
      <c r="G18" s="2"/>
      <c r="H18" s="2"/>
    </row>
    <row r="19" spans="2:8" x14ac:dyDescent="0.2">
      <c r="B19" t="s">
        <v>147</v>
      </c>
      <c r="D19" s="2">
        <v>200</v>
      </c>
      <c r="E19" s="2"/>
      <c r="F19" s="2"/>
      <c r="G19" s="2"/>
      <c r="H19" s="2"/>
    </row>
    <row r="20" spans="2:8" x14ac:dyDescent="0.2">
      <c r="B20" t="s">
        <v>148</v>
      </c>
      <c r="D20" s="2" t="s">
        <v>37</v>
      </c>
      <c r="E20" s="2"/>
      <c r="F20" s="2"/>
      <c r="G20" s="2"/>
      <c r="H20" s="2"/>
    </row>
    <row r="21" spans="2:8" x14ac:dyDescent="0.2">
      <c r="B21" t="s">
        <v>145</v>
      </c>
      <c r="D21" s="2">
        <v>1000</v>
      </c>
      <c r="E21" s="2"/>
      <c r="F21" s="2"/>
      <c r="G21" s="2"/>
      <c r="H21" s="2"/>
    </row>
    <row r="22" spans="2:8" x14ac:dyDescent="0.2">
      <c r="D22" s="2"/>
      <c r="E22" s="2"/>
      <c r="F22" s="2"/>
      <c r="G22" s="2"/>
      <c r="H22" s="2"/>
    </row>
    <row r="23" spans="2:8" x14ac:dyDescent="0.2">
      <c r="C23" t="s">
        <v>150</v>
      </c>
      <c r="D23" s="2">
        <f>SUM(D17:D22)</f>
        <v>2400</v>
      </c>
      <c r="E23" s="2"/>
      <c r="F23" s="2"/>
      <c r="G23" s="2"/>
      <c r="H2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DBE4-F318-CC45-A0AB-865516201979}">
  <dimension ref="A1:I31"/>
  <sheetViews>
    <sheetView workbookViewId="0">
      <selection activeCell="C33" sqref="C33"/>
    </sheetView>
  </sheetViews>
  <sheetFormatPr baseColWidth="10" defaultColWidth="8.83203125" defaultRowHeight="15" x14ac:dyDescent="0.2"/>
  <cols>
    <col min="1" max="1" width="5.6640625" style="30" customWidth="1"/>
    <col min="2" max="2" width="23.5" customWidth="1"/>
    <col min="3" max="3" width="11.1640625" bestFit="1" customWidth="1"/>
    <col min="4" max="4" width="12.1640625" customWidth="1"/>
    <col min="5" max="5" width="11.1640625" bestFit="1" customWidth="1"/>
    <col min="6" max="6" width="12.1640625" customWidth="1"/>
    <col min="7" max="7" width="11.1640625" bestFit="1" customWidth="1"/>
    <col min="8" max="8" width="13.33203125" customWidth="1"/>
    <col min="9" max="9" width="60.83203125" customWidth="1"/>
  </cols>
  <sheetData>
    <row r="1" spans="1:9" ht="16" thickBot="1" x14ac:dyDescent="0.25">
      <c r="A1" s="36" t="s">
        <v>72</v>
      </c>
    </row>
    <row r="2" spans="1:9" ht="16" thickBot="1" x14ac:dyDescent="0.25">
      <c r="A2" s="37"/>
      <c r="B2" s="38"/>
      <c r="C2" s="113" t="s">
        <v>59</v>
      </c>
      <c r="D2" s="114"/>
      <c r="E2" s="115" t="s">
        <v>35</v>
      </c>
      <c r="F2" s="116"/>
      <c r="G2" s="117" t="s">
        <v>73</v>
      </c>
      <c r="H2" s="118"/>
      <c r="I2" s="53" t="s">
        <v>74</v>
      </c>
    </row>
    <row r="3" spans="1:9" ht="16" thickBot="1" x14ac:dyDescent="0.25">
      <c r="A3" s="39"/>
      <c r="B3" s="40"/>
      <c r="C3" s="54"/>
      <c r="D3" s="55"/>
      <c r="E3" s="56"/>
      <c r="F3" s="57"/>
      <c r="G3" s="58"/>
      <c r="H3" s="59"/>
      <c r="I3" s="60"/>
    </row>
    <row r="4" spans="1:9" ht="16" thickBot="1" x14ac:dyDescent="0.25">
      <c r="A4" s="41" t="s">
        <v>38</v>
      </c>
      <c r="B4" s="42" t="s">
        <v>39</v>
      </c>
      <c r="C4" s="61" t="s">
        <v>40</v>
      </c>
      <c r="D4" s="61" t="s">
        <v>41</v>
      </c>
      <c r="E4" s="62" t="s">
        <v>40</v>
      </c>
      <c r="F4" s="62" t="s">
        <v>41</v>
      </c>
      <c r="G4" s="63" t="s">
        <v>40</v>
      </c>
      <c r="H4" s="64" t="s">
        <v>41</v>
      </c>
      <c r="I4" s="46"/>
    </row>
    <row r="5" spans="1:9" x14ac:dyDescent="0.2">
      <c r="A5" s="43">
        <v>6000</v>
      </c>
      <c r="B5" s="44" t="s">
        <v>42</v>
      </c>
      <c r="C5" s="65">
        <v>250</v>
      </c>
      <c r="D5" s="65"/>
      <c r="E5" s="66">
        <v>250</v>
      </c>
      <c r="F5" s="66"/>
      <c r="G5" s="67">
        <v>258.60000000000002</v>
      </c>
      <c r="H5" s="68"/>
      <c r="I5" s="46" t="s">
        <v>75</v>
      </c>
    </row>
    <row r="6" spans="1:9" x14ac:dyDescent="0.2">
      <c r="A6" s="45">
        <v>6001</v>
      </c>
      <c r="B6" s="46" t="s">
        <v>43</v>
      </c>
      <c r="C6" s="69">
        <v>100</v>
      </c>
      <c r="D6" s="69"/>
      <c r="E6" s="70">
        <v>100</v>
      </c>
      <c r="F6" s="70"/>
      <c r="G6" s="71">
        <v>0</v>
      </c>
      <c r="H6" s="72"/>
      <c r="I6" s="46" t="s">
        <v>76</v>
      </c>
    </row>
    <row r="7" spans="1:9" x14ac:dyDescent="0.2">
      <c r="A7" s="45">
        <v>6002</v>
      </c>
      <c r="B7" s="46" t="s">
        <v>2</v>
      </c>
      <c r="C7" s="69">
        <v>5</v>
      </c>
      <c r="D7" s="69"/>
      <c r="E7" s="70">
        <v>0</v>
      </c>
      <c r="F7" s="70"/>
      <c r="G7" s="71">
        <v>1</v>
      </c>
      <c r="H7" s="72"/>
      <c r="I7" s="46"/>
    </row>
    <row r="8" spans="1:9" x14ac:dyDescent="0.2">
      <c r="A8" s="45">
        <v>6003</v>
      </c>
      <c r="B8" s="46" t="s">
        <v>44</v>
      </c>
      <c r="C8" s="69">
        <v>60</v>
      </c>
      <c r="D8" s="69"/>
      <c r="E8" s="70">
        <v>60</v>
      </c>
      <c r="F8" s="70"/>
      <c r="G8" s="71">
        <v>189.9</v>
      </c>
      <c r="H8" s="72"/>
      <c r="I8" s="46"/>
    </row>
    <row r="9" spans="1:9" x14ac:dyDescent="0.2">
      <c r="A9" s="45">
        <v>6004</v>
      </c>
      <c r="B9" s="46" t="s">
        <v>45</v>
      </c>
      <c r="C9" s="69">
        <v>150</v>
      </c>
      <c r="D9" s="69"/>
      <c r="E9" s="70">
        <v>150</v>
      </c>
      <c r="F9" s="70"/>
      <c r="G9" s="71">
        <v>103.6</v>
      </c>
      <c r="H9" s="72"/>
      <c r="I9" s="46" t="s">
        <v>76</v>
      </c>
    </row>
    <row r="10" spans="1:9" x14ac:dyDescent="0.2">
      <c r="A10" s="45">
        <v>6005</v>
      </c>
      <c r="B10" s="46" t="s">
        <v>3</v>
      </c>
      <c r="C10" s="69">
        <v>200</v>
      </c>
      <c r="D10" s="69"/>
      <c r="E10" s="70">
        <v>100</v>
      </c>
      <c r="F10" s="70"/>
      <c r="G10" s="71">
        <v>212.17</v>
      </c>
      <c r="H10" s="72"/>
      <c r="I10" s="46" t="s">
        <v>76</v>
      </c>
    </row>
    <row r="11" spans="1:9" x14ac:dyDescent="0.2">
      <c r="A11" s="45">
        <v>6007</v>
      </c>
      <c r="B11" s="46" t="s">
        <v>46</v>
      </c>
      <c r="C11" s="69">
        <v>1100</v>
      </c>
      <c r="D11" s="69"/>
      <c r="E11" s="70">
        <v>1100</v>
      </c>
      <c r="F11" s="70"/>
      <c r="G11" s="71">
        <v>1050</v>
      </c>
      <c r="H11" s="72"/>
      <c r="I11" s="46" t="s">
        <v>77</v>
      </c>
    </row>
    <row r="12" spans="1:9" x14ac:dyDescent="0.2">
      <c r="A12" s="45">
        <v>6008</v>
      </c>
      <c r="B12" s="46" t="s">
        <v>47</v>
      </c>
      <c r="C12" s="69">
        <v>250</v>
      </c>
      <c r="D12" s="69"/>
      <c r="E12" s="70">
        <v>75</v>
      </c>
      <c r="F12" s="70"/>
      <c r="G12" s="71">
        <v>231.25</v>
      </c>
      <c r="H12" s="72"/>
      <c r="I12" s="46" t="s">
        <v>78</v>
      </c>
    </row>
    <row r="13" spans="1:9" x14ac:dyDescent="0.2">
      <c r="A13" s="45">
        <v>6009</v>
      </c>
      <c r="B13" s="46" t="s">
        <v>48</v>
      </c>
      <c r="C13" s="69">
        <v>1000</v>
      </c>
      <c r="D13" s="69"/>
      <c r="E13" s="70">
        <v>650</v>
      </c>
      <c r="F13" s="70"/>
      <c r="G13" s="71">
        <v>650</v>
      </c>
      <c r="H13" s="72"/>
      <c r="I13" s="46" t="s">
        <v>79</v>
      </c>
    </row>
    <row r="14" spans="1:9" x14ac:dyDescent="0.2">
      <c r="A14" s="45">
        <v>6010</v>
      </c>
      <c r="B14" s="46" t="s">
        <v>49</v>
      </c>
      <c r="C14" s="69">
        <v>450</v>
      </c>
      <c r="D14" s="69"/>
      <c r="E14" s="70">
        <v>300</v>
      </c>
      <c r="F14" s="70"/>
      <c r="G14" s="71">
        <v>430</v>
      </c>
      <c r="H14" s="72"/>
      <c r="I14" s="46" t="s">
        <v>80</v>
      </c>
    </row>
    <row r="15" spans="1:9" x14ac:dyDescent="0.2">
      <c r="A15" s="45">
        <v>6011</v>
      </c>
      <c r="B15" s="46" t="s">
        <v>50</v>
      </c>
      <c r="C15" s="69">
        <v>250</v>
      </c>
      <c r="D15" s="69"/>
      <c r="E15" s="70">
        <v>150</v>
      </c>
      <c r="F15" s="70"/>
      <c r="G15" s="71">
        <v>230.3</v>
      </c>
      <c r="H15" s="72"/>
      <c r="I15" s="46" t="s">
        <v>81</v>
      </c>
    </row>
    <row r="16" spans="1:9" x14ac:dyDescent="0.2">
      <c r="A16" s="45">
        <v>6012</v>
      </c>
      <c r="B16" s="46" t="s">
        <v>51</v>
      </c>
      <c r="C16" s="69">
        <v>300</v>
      </c>
      <c r="D16" s="69"/>
      <c r="E16" s="70">
        <v>0</v>
      </c>
      <c r="F16" s="70"/>
      <c r="G16" s="71">
        <v>300.75</v>
      </c>
      <c r="H16" s="72"/>
      <c r="I16" s="46"/>
    </row>
    <row r="17" spans="1:9" x14ac:dyDescent="0.2">
      <c r="A17" s="45">
        <v>6013</v>
      </c>
      <c r="B17" s="46" t="s">
        <v>82</v>
      </c>
      <c r="C17" s="69">
        <v>4250</v>
      </c>
      <c r="D17" s="69"/>
      <c r="E17" s="70">
        <v>3750</v>
      </c>
      <c r="F17" s="70"/>
      <c r="G17" s="71">
        <v>4151.8</v>
      </c>
      <c r="H17" s="72"/>
      <c r="I17" s="46" t="s">
        <v>83</v>
      </c>
    </row>
    <row r="18" spans="1:9" x14ac:dyDescent="0.2">
      <c r="A18" s="45">
        <v>6014</v>
      </c>
      <c r="B18" s="46" t="s">
        <v>52</v>
      </c>
      <c r="C18" s="69">
        <v>150</v>
      </c>
      <c r="D18" s="69"/>
      <c r="E18" s="70">
        <v>350</v>
      </c>
      <c r="F18" s="70"/>
      <c r="G18" s="71">
        <v>116</v>
      </c>
      <c r="H18" s="72"/>
      <c r="I18" s="46" t="s">
        <v>84</v>
      </c>
    </row>
    <row r="19" spans="1:9" x14ac:dyDescent="0.2">
      <c r="A19" s="45">
        <v>6015</v>
      </c>
      <c r="B19" s="46" t="s">
        <v>85</v>
      </c>
      <c r="C19" s="69">
        <v>250</v>
      </c>
      <c r="D19" s="69"/>
      <c r="E19" s="70">
        <v>450</v>
      </c>
      <c r="F19" s="70"/>
      <c r="G19" s="71">
        <v>211.2</v>
      </c>
      <c r="H19" s="72"/>
      <c r="I19" s="46"/>
    </row>
    <row r="20" spans="1:9" x14ac:dyDescent="0.2">
      <c r="A20" s="45">
        <v>6020</v>
      </c>
      <c r="B20" s="46" t="s">
        <v>86</v>
      </c>
      <c r="C20" s="69">
        <v>500</v>
      </c>
      <c r="D20" s="69"/>
      <c r="E20" s="70">
        <v>400</v>
      </c>
      <c r="F20" s="70"/>
      <c r="G20" s="71">
        <v>467.18</v>
      </c>
      <c r="H20" s="72"/>
      <c r="I20" s="46" t="s">
        <v>87</v>
      </c>
    </row>
    <row r="21" spans="1:9" x14ac:dyDescent="0.2">
      <c r="A21" s="45">
        <v>6017</v>
      </c>
      <c r="B21" s="46" t="s">
        <v>88</v>
      </c>
      <c r="C21" s="69">
        <v>0</v>
      </c>
      <c r="D21" s="69"/>
      <c r="E21" s="70">
        <v>280</v>
      </c>
      <c r="F21" s="70"/>
      <c r="G21" s="71">
        <v>0</v>
      </c>
      <c r="H21" s="72"/>
      <c r="I21" s="46" t="s">
        <v>89</v>
      </c>
    </row>
    <row r="22" spans="1:9" x14ac:dyDescent="0.2">
      <c r="A22" s="45">
        <v>7000</v>
      </c>
      <c r="B22" s="46" t="s">
        <v>90</v>
      </c>
      <c r="C22" s="69"/>
      <c r="D22" s="69">
        <v>11000</v>
      </c>
      <c r="E22" s="70"/>
      <c r="F22" s="70">
        <v>11000</v>
      </c>
      <c r="G22" s="71"/>
      <c r="H22" s="72">
        <v>10449</v>
      </c>
      <c r="I22" s="46" t="s">
        <v>91</v>
      </c>
    </row>
    <row r="23" spans="1:9" x14ac:dyDescent="0.2">
      <c r="A23" s="45">
        <v>7005</v>
      </c>
      <c r="B23" s="46" t="s">
        <v>53</v>
      </c>
      <c r="C23" s="69"/>
      <c r="D23" s="69">
        <v>700</v>
      </c>
      <c r="E23" s="70"/>
      <c r="F23" s="70">
        <v>900</v>
      </c>
      <c r="G23" s="71"/>
      <c r="H23" s="72">
        <v>621</v>
      </c>
      <c r="I23" s="46" t="s">
        <v>92</v>
      </c>
    </row>
    <row r="24" spans="1:9" x14ac:dyDescent="0.2">
      <c r="A24" s="45">
        <v>7020</v>
      </c>
      <c r="B24" s="46" t="s">
        <v>54</v>
      </c>
      <c r="C24" s="69"/>
      <c r="D24" s="69">
        <v>750</v>
      </c>
      <c r="E24" s="70"/>
      <c r="F24" s="70">
        <v>750</v>
      </c>
      <c r="G24" s="71"/>
      <c r="H24" s="72">
        <v>750</v>
      </c>
      <c r="I24" s="46" t="s">
        <v>93</v>
      </c>
    </row>
    <row r="25" spans="1:9" ht="16" thickBot="1" x14ac:dyDescent="0.25">
      <c r="A25" s="47">
        <v>7100</v>
      </c>
      <c r="B25" s="48" t="s">
        <v>55</v>
      </c>
      <c r="C25" s="73"/>
      <c r="D25" s="73">
        <v>750</v>
      </c>
      <c r="E25" s="74"/>
      <c r="F25" s="74">
        <v>1000</v>
      </c>
      <c r="G25" s="75"/>
      <c r="H25" s="76">
        <v>1000</v>
      </c>
      <c r="I25" s="48" t="s">
        <v>94</v>
      </c>
    </row>
    <row r="26" spans="1:9" ht="16" thickBot="1" x14ac:dyDescent="0.25">
      <c r="A26" s="49"/>
      <c r="B26" s="35"/>
      <c r="C26" s="77"/>
      <c r="D26" s="77"/>
      <c r="E26" s="78"/>
      <c r="F26" s="78"/>
      <c r="G26" s="79"/>
      <c r="H26" s="79"/>
    </row>
    <row r="27" spans="1:9" ht="16" thickBot="1" x14ac:dyDescent="0.25">
      <c r="A27" s="50" t="s">
        <v>56</v>
      </c>
      <c r="B27" s="51"/>
      <c r="C27" s="80">
        <f>SUM(C5:C25)</f>
        <v>9265</v>
      </c>
      <c r="D27" s="81">
        <f>SUM(D5:D25)</f>
        <v>13200</v>
      </c>
      <c r="E27" s="82">
        <f>SUM(E5:E25)</f>
        <v>8165</v>
      </c>
      <c r="F27" s="83">
        <f>SUM(F5:F25)</f>
        <v>13650</v>
      </c>
      <c r="G27" s="84">
        <f t="shared" ref="G27:H27" si="0">SUM(G5:G25)</f>
        <v>8603.75</v>
      </c>
      <c r="H27" s="84">
        <f t="shared" si="0"/>
        <v>12820</v>
      </c>
    </row>
    <row r="28" spans="1:9" x14ac:dyDescent="0.2">
      <c r="B28" t="s">
        <v>95</v>
      </c>
      <c r="C28" s="52"/>
      <c r="D28" s="52"/>
      <c r="E28" s="52"/>
      <c r="F28" s="52"/>
      <c r="G28" s="52"/>
      <c r="H28" s="52"/>
    </row>
    <row r="29" spans="1:9" x14ac:dyDescent="0.2">
      <c r="C29" s="52"/>
      <c r="D29" s="52"/>
      <c r="E29" s="52"/>
      <c r="F29" s="52"/>
      <c r="G29" s="52"/>
      <c r="H29" s="52"/>
    </row>
    <row r="30" spans="1:9" x14ac:dyDescent="0.2">
      <c r="C30" s="52"/>
      <c r="D30" s="52"/>
      <c r="E30" s="52"/>
      <c r="F30" s="52"/>
      <c r="G30" s="52"/>
      <c r="H30" s="52"/>
    </row>
    <row r="31" spans="1:9" x14ac:dyDescent="0.2">
      <c r="C31" s="52"/>
      <c r="D31" s="52"/>
      <c r="E31" s="52"/>
      <c r="F31" s="52"/>
      <c r="G31" s="52"/>
      <c r="H31" s="52"/>
    </row>
  </sheetData>
  <mergeCells count="3">
    <mergeCell ref="C2:D2"/>
    <mergeCell ref="E2:F2"/>
    <mergeCell ref="G2:H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2F49-4EA6-9141-AEDB-F0FD83907682}">
  <dimension ref="A3:H32"/>
  <sheetViews>
    <sheetView workbookViewId="0">
      <selection activeCell="E37" sqref="E37"/>
    </sheetView>
  </sheetViews>
  <sheetFormatPr baseColWidth="10" defaultRowHeight="15" x14ac:dyDescent="0.2"/>
  <sheetData>
    <row r="3" spans="1:8" x14ac:dyDescent="0.2">
      <c r="A3" s="119" t="s">
        <v>126</v>
      </c>
      <c r="B3" s="120"/>
      <c r="C3" s="120"/>
      <c r="D3" s="120"/>
      <c r="E3" s="120"/>
      <c r="F3" s="121"/>
    </row>
    <row r="4" spans="1:8" x14ac:dyDescent="0.2">
      <c r="A4" s="122"/>
      <c r="B4" s="123"/>
      <c r="C4" s="123"/>
      <c r="D4" s="123"/>
      <c r="E4" s="123"/>
      <c r="F4" s="124"/>
    </row>
    <row r="6" spans="1:8" x14ac:dyDescent="0.2">
      <c r="A6" s="3" t="s">
        <v>8</v>
      </c>
      <c r="C6" s="4"/>
      <c r="D6" s="5" t="s">
        <v>9</v>
      </c>
      <c r="H6" s="6" t="s">
        <v>10</v>
      </c>
    </row>
    <row r="7" spans="1:8" x14ac:dyDescent="0.2">
      <c r="A7" s="7" t="s">
        <v>11</v>
      </c>
      <c r="C7" s="8"/>
      <c r="D7" s="9"/>
    </row>
    <row r="8" spans="1:8" x14ac:dyDescent="0.2">
      <c r="A8" s="10" t="s">
        <v>11</v>
      </c>
      <c r="C8" s="11"/>
      <c r="D8" s="12"/>
      <c r="H8" s="13"/>
    </row>
    <row r="9" spans="1:8" x14ac:dyDescent="0.2">
      <c r="A9" s="14" t="s">
        <v>12</v>
      </c>
      <c r="C9" s="11"/>
      <c r="D9" s="15">
        <v>700</v>
      </c>
      <c r="F9" s="16">
        <f>SUM(D9:E9)</f>
        <v>700</v>
      </c>
      <c r="H9" s="17"/>
    </row>
    <row r="10" spans="1:8" x14ac:dyDescent="0.2">
      <c r="A10" s="14" t="s">
        <v>13</v>
      </c>
      <c r="C10" s="11"/>
      <c r="D10" s="15">
        <v>700</v>
      </c>
      <c r="F10" s="16">
        <f>SUM(D10:E10)</f>
        <v>700</v>
      </c>
      <c r="H10" s="17"/>
    </row>
    <row r="11" spans="1:8" x14ac:dyDescent="0.2">
      <c r="A11" s="101" t="s">
        <v>127</v>
      </c>
      <c r="C11" s="11"/>
      <c r="D11" s="15">
        <v>1300</v>
      </c>
      <c r="F11" s="16">
        <f>SUM(D11:E11)</f>
        <v>1300</v>
      </c>
      <c r="H11" s="17"/>
    </row>
    <row r="12" spans="1:8" x14ac:dyDescent="0.2">
      <c r="A12" s="14" t="s">
        <v>128</v>
      </c>
      <c r="C12" s="11"/>
      <c r="D12" s="15">
        <v>300</v>
      </c>
      <c r="F12" s="16"/>
      <c r="H12" s="17"/>
    </row>
    <row r="13" spans="1:8" x14ac:dyDescent="0.2">
      <c r="A13" s="18" t="s">
        <v>129</v>
      </c>
      <c r="C13" s="11"/>
      <c r="D13" s="15">
        <v>500</v>
      </c>
      <c r="F13" s="16"/>
      <c r="H13" s="17"/>
    </row>
    <row r="14" spans="1:8" x14ac:dyDescent="0.2">
      <c r="A14" s="18" t="s">
        <v>14</v>
      </c>
      <c r="C14" s="11"/>
      <c r="D14" s="15" t="s">
        <v>14</v>
      </c>
      <c r="H14" s="17" t="s">
        <v>130</v>
      </c>
    </row>
    <row r="15" spans="1:8" x14ac:dyDescent="0.2">
      <c r="A15" s="19" t="s">
        <v>0</v>
      </c>
      <c r="C15" s="11"/>
      <c r="D15" s="15">
        <v>1000</v>
      </c>
      <c r="F15" s="16">
        <f>SUM(D15:E15)</f>
        <v>1000</v>
      </c>
      <c r="H15" s="17" t="s">
        <v>131</v>
      </c>
    </row>
    <row r="16" spans="1:8" x14ac:dyDescent="0.2">
      <c r="A16" s="20"/>
      <c r="C16" s="11"/>
      <c r="D16" s="15"/>
      <c r="H16" s="17"/>
    </row>
    <row r="17" spans="1:8" x14ac:dyDescent="0.2">
      <c r="A17" s="18"/>
      <c r="C17" s="11"/>
      <c r="D17" s="15"/>
      <c r="F17" s="16">
        <f>SUM(D17:E17)</f>
        <v>0</v>
      </c>
      <c r="H17" s="17"/>
    </row>
    <row r="18" spans="1:8" x14ac:dyDescent="0.2">
      <c r="A18" s="18"/>
      <c r="C18" s="11"/>
      <c r="D18" s="15"/>
      <c r="H18" s="17"/>
    </row>
    <row r="19" spans="1:8" x14ac:dyDescent="0.2">
      <c r="A19" s="20"/>
      <c r="C19" s="11"/>
      <c r="D19" s="15"/>
      <c r="H19" s="17"/>
    </row>
    <row r="20" spans="1:8" x14ac:dyDescent="0.2">
      <c r="A20" s="19" t="s">
        <v>14</v>
      </c>
      <c r="C20" s="8"/>
      <c r="D20" s="21"/>
      <c r="H20" s="22"/>
    </row>
    <row r="21" spans="1:8" x14ac:dyDescent="0.2">
      <c r="A21" s="23" t="s">
        <v>132</v>
      </c>
      <c r="C21" s="11"/>
      <c r="D21" s="24">
        <f>SUM(D9:D20)</f>
        <v>4500</v>
      </c>
      <c r="F21" s="16">
        <f>SUM(D21:E21)</f>
        <v>4500</v>
      </c>
    </row>
    <row r="22" spans="1:8" x14ac:dyDescent="0.2">
      <c r="A22" s="25"/>
      <c r="C22" s="8"/>
      <c r="D22" s="11"/>
    </row>
    <row r="23" spans="1:8" x14ac:dyDescent="0.2">
      <c r="A23" s="7" t="s">
        <v>133</v>
      </c>
      <c r="C23" s="11"/>
      <c r="D23" s="9"/>
    </row>
    <row r="24" spans="1:8" x14ac:dyDescent="0.2">
      <c r="A24" s="102"/>
      <c r="C24" s="11"/>
      <c r="D24" s="12"/>
      <c r="H24" s="13" t="s">
        <v>14</v>
      </c>
    </row>
    <row r="25" spans="1:8" x14ac:dyDescent="0.2">
      <c r="A25" s="18" t="s">
        <v>134</v>
      </c>
      <c r="C25" s="11"/>
      <c r="D25" s="103"/>
      <c r="H25" s="104"/>
    </row>
    <row r="26" spans="1:8" x14ac:dyDescent="0.2">
      <c r="A26" s="18"/>
      <c r="C26" s="11"/>
      <c r="D26" s="103"/>
      <c r="F26" t="s">
        <v>14</v>
      </c>
      <c r="H26" s="35"/>
    </row>
    <row r="27" spans="1:8" x14ac:dyDescent="0.2">
      <c r="A27" s="105"/>
      <c r="C27" s="11"/>
      <c r="D27" s="103"/>
      <c r="H27" s="35"/>
    </row>
    <row r="28" spans="1:8" x14ac:dyDescent="0.2">
      <c r="A28" s="106"/>
      <c r="B28" t="s">
        <v>14</v>
      </c>
      <c r="C28" s="11"/>
      <c r="D28" s="103"/>
      <c r="H28" s="107"/>
    </row>
    <row r="29" spans="1:8" x14ac:dyDescent="0.2">
      <c r="A29" s="108"/>
      <c r="C29" s="8"/>
      <c r="D29" s="21"/>
      <c r="H29" s="17"/>
    </row>
    <row r="30" spans="1:8" x14ac:dyDescent="0.2">
      <c r="A30" s="109" t="s">
        <v>135</v>
      </c>
      <c r="D30" s="24">
        <f>SUM(D24:D29)</f>
        <v>0</v>
      </c>
      <c r="H30" s="22"/>
    </row>
    <row r="31" spans="1:8" x14ac:dyDescent="0.2">
      <c r="C31" s="26"/>
    </row>
    <row r="32" spans="1:8" x14ac:dyDescent="0.2">
      <c r="A32" s="27" t="s">
        <v>15</v>
      </c>
      <c r="D32" s="28">
        <f>D30+D21</f>
        <v>4500</v>
      </c>
    </row>
  </sheetData>
  <mergeCells count="1">
    <mergeCell ref="A3:F4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BE38-ED49-EE4C-9253-405599A517C5}">
  <dimension ref="A1:I21"/>
  <sheetViews>
    <sheetView zoomScale="110" zoomScaleNormal="110" workbookViewId="0">
      <selection activeCell="C18" sqref="C18"/>
    </sheetView>
  </sheetViews>
  <sheetFormatPr baseColWidth="10" defaultRowHeight="15" x14ac:dyDescent="0.2"/>
  <sheetData>
    <row r="1" spans="1:9" x14ac:dyDescent="0.2">
      <c r="C1" s="16" t="s">
        <v>62</v>
      </c>
      <c r="D1" s="16"/>
      <c r="E1" s="16"/>
      <c r="F1" s="16"/>
      <c r="G1" s="16"/>
      <c r="H1" s="16"/>
      <c r="I1" s="16"/>
    </row>
    <row r="2" spans="1:9" x14ac:dyDescent="0.2">
      <c r="C2" s="16" t="s">
        <v>30</v>
      </c>
      <c r="D2" s="16"/>
      <c r="E2" s="16" t="s">
        <v>63</v>
      </c>
      <c r="F2" s="16" t="s">
        <v>66</v>
      </c>
      <c r="G2" s="16" t="s">
        <v>57</v>
      </c>
      <c r="H2" s="16" t="s">
        <v>34</v>
      </c>
      <c r="I2" s="16" t="s">
        <v>31</v>
      </c>
    </row>
    <row r="3" spans="1:9" x14ac:dyDescent="0.2">
      <c r="A3" s="1" t="s">
        <v>67</v>
      </c>
      <c r="B3" s="1"/>
      <c r="C3" s="16"/>
      <c r="D3" s="16"/>
      <c r="E3" s="16"/>
      <c r="F3" s="16"/>
      <c r="G3" s="16"/>
      <c r="H3" s="16"/>
      <c r="I3" s="16"/>
    </row>
    <row r="4" spans="1:9" x14ac:dyDescent="0.2">
      <c r="A4" t="s">
        <v>21</v>
      </c>
      <c r="C4" s="16">
        <v>1700</v>
      </c>
      <c r="D4" s="16"/>
      <c r="E4" s="33">
        <v>327</v>
      </c>
      <c r="F4" s="33">
        <v>500</v>
      </c>
      <c r="G4" s="33">
        <v>156</v>
      </c>
      <c r="H4" s="33">
        <v>2306</v>
      </c>
      <c r="I4" s="16">
        <v>1306</v>
      </c>
    </row>
    <row r="5" spans="1:9" x14ac:dyDescent="0.2">
      <c r="A5" t="s">
        <v>22</v>
      </c>
      <c r="C5" s="16">
        <v>0</v>
      </c>
      <c r="D5" s="16"/>
      <c r="E5" s="33"/>
      <c r="F5" s="33"/>
      <c r="G5" s="33"/>
      <c r="H5" s="33">
        <v>0</v>
      </c>
      <c r="I5" s="16">
        <v>233</v>
      </c>
    </row>
    <row r="6" spans="1:9" x14ac:dyDescent="0.2">
      <c r="A6" t="s">
        <v>23</v>
      </c>
      <c r="C6" s="16">
        <v>100</v>
      </c>
      <c r="D6" s="16"/>
      <c r="E6" s="33">
        <v>91</v>
      </c>
      <c r="F6" s="33">
        <v>100</v>
      </c>
      <c r="G6" s="33"/>
      <c r="H6" s="33">
        <v>91</v>
      </c>
      <c r="I6" s="16">
        <v>91</v>
      </c>
    </row>
    <row r="7" spans="1:9" x14ac:dyDescent="0.2">
      <c r="A7" t="s">
        <v>24</v>
      </c>
      <c r="C7" s="16">
        <v>700</v>
      </c>
      <c r="D7" s="16"/>
      <c r="E7" s="33">
        <v>308</v>
      </c>
      <c r="F7" s="33">
        <v>700</v>
      </c>
      <c r="G7" s="33">
        <v>864</v>
      </c>
      <c r="H7" s="33">
        <v>597</v>
      </c>
      <c r="I7" s="16">
        <v>242</v>
      </c>
    </row>
    <row r="8" spans="1:9" x14ac:dyDescent="0.2">
      <c r="A8" t="s">
        <v>25</v>
      </c>
      <c r="C8" s="16">
        <v>450</v>
      </c>
      <c r="D8" s="16"/>
      <c r="E8" s="33">
        <v>453</v>
      </c>
      <c r="F8" s="33">
        <v>300</v>
      </c>
      <c r="G8" s="33">
        <v>256</v>
      </c>
      <c r="H8" s="33">
        <v>343</v>
      </c>
      <c r="I8" s="16">
        <v>225</v>
      </c>
    </row>
    <row r="9" spans="1:9" x14ac:dyDescent="0.2">
      <c r="A9" t="s">
        <v>2</v>
      </c>
      <c r="C9" s="16">
        <v>400</v>
      </c>
      <c r="D9" s="16"/>
      <c r="E9" s="33">
        <v>354</v>
      </c>
      <c r="F9" s="33">
        <v>300</v>
      </c>
      <c r="G9" s="33">
        <v>294</v>
      </c>
      <c r="H9" s="33">
        <v>284</v>
      </c>
      <c r="I9" s="16">
        <v>191</v>
      </c>
    </row>
    <row r="10" spans="1:9" x14ac:dyDescent="0.2">
      <c r="A10" t="s">
        <v>26</v>
      </c>
      <c r="C10" s="16">
        <v>100</v>
      </c>
      <c r="D10" s="16"/>
      <c r="E10" s="33">
        <v>203</v>
      </c>
      <c r="F10" s="33">
        <v>100</v>
      </c>
      <c r="G10" s="33">
        <v>30</v>
      </c>
      <c r="H10" s="33">
        <v>-31</v>
      </c>
      <c r="I10" s="16">
        <v>256</v>
      </c>
    </row>
    <row r="11" spans="1:9" x14ac:dyDescent="0.2">
      <c r="A11" t="s">
        <v>27</v>
      </c>
      <c r="C11" s="16">
        <v>150</v>
      </c>
      <c r="D11" s="16"/>
      <c r="E11" s="33">
        <v>0</v>
      </c>
      <c r="F11" s="33">
        <v>150</v>
      </c>
      <c r="G11" s="33"/>
      <c r="H11" s="33">
        <v>0</v>
      </c>
      <c r="I11" s="16">
        <v>80</v>
      </c>
    </row>
    <row r="12" spans="1:9" x14ac:dyDescent="0.2">
      <c r="A12" t="s">
        <v>28</v>
      </c>
      <c r="C12" s="16">
        <v>120</v>
      </c>
      <c r="D12" s="16"/>
      <c r="E12" s="33">
        <v>99</v>
      </c>
      <c r="F12" s="33">
        <v>120</v>
      </c>
      <c r="G12" s="33">
        <v>98</v>
      </c>
      <c r="H12" s="33">
        <v>99</v>
      </c>
      <c r="I12" s="16">
        <v>82</v>
      </c>
    </row>
    <row r="13" spans="1:9" x14ac:dyDescent="0.2">
      <c r="A13" t="s">
        <v>4</v>
      </c>
      <c r="C13" s="16">
        <v>300</v>
      </c>
      <c r="D13" s="16"/>
      <c r="E13" s="33">
        <v>279</v>
      </c>
      <c r="F13" s="33">
        <v>300</v>
      </c>
      <c r="G13" s="33">
        <v>2797</v>
      </c>
      <c r="H13" s="33">
        <v>0</v>
      </c>
      <c r="I13" s="29">
        <v>401</v>
      </c>
    </row>
    <row r="14" spans="1:9" x14ac:dyDescent="0.2">
      <c r="A14" t="s">
        <v>64</v>
      </c>
      <c r="C14" s="16">
        <v>800</v>
      </c>
      <c r="D14" s="16"/>
      <c r="E14" s="33">
        <v>796</v>
      </c>
      <c r="F14" s="33">
        <v>800</v>
      </c>
      <c r="G14" s="33"/>
      <c r="H14" s="33"/>
      <c r="I14" s="16"/>
    </row>
    <row r="15" spans="1:9" x14ac:dyDescent="0.2">
      <c r="A15" t="s">
        <v>65</v>
      </c>
      <c r="C15" s="16">
        <v>-500</v>
      </c>
      <c r="D15" s="16"/>
      <c r="E15" s="33">
        <v>-721</v>
      </c>
      <c r="F15" s="33">
        <v>0</v>
      </c>
      <c r="G15" s="33"/>
      <c r="H15" s="33"/>
      <c r="I15" s="16"/>
    </row>
    <row r="17" spans="1:9" x14ac:dyDescent="0.2">
      <c r="C17" s="16"/>
      <c r="D17" s="16"/>
      <c r="E17" s="33"/>
      <c r="F17" s="33"/>
      <c r="G17" s="33"/>
      <c r="H17" s="33"/>
      <c r="I17" s="16"/>
    </row>
    <row r="18" spans="1:9" ht="16" thickBot="1" x14ac:dyDescent="0.25">
      <c r="A18" t="s">
        <v>29</v>
      </c>
      <c r="C18" s="32">
        <f>SUM(C4:C17)</f>
        <v>4320</v>
      </c>
      <c r="D18" s="16"/>
      <c r="E18" s="34">
        <f>SUM(E4:E15)</f>
        <v>2189</v>
      </c>
      <c r="F18" s="34">
        <f>SUM(F4:F15)</f>
        <v>3370</v>
      </c>
      <c r="G18" s="34">
        <f>SUM(G4:G15)</f>
        <v>4495</v>
      </c>
      <c r="H18" s="34">
        <f>SUM(H4:H17)</f>
        <v>3689</v>
      </c>
      <c r="I18" s="32">
        <f>SUM(I4:I17)</f>
        <v>3107</v>
      </c>
    </row>
    <row r="19" spans="1:9" ht="16" thickTop="1" x14ac:dyDescent="0.2">
      <c r="C19" s="16"/>
      <c r="D19" s="16"/>
      <c r="E19" s="16"/>
      <c r="F19" s="16"/>
      <c r="G19" s="16"/>
      <c r="H19" s="16"/>
      <c r="I19" s="16"/>
    </row>
    <row r="20" spans="1:9" x14ac:dyDescent="0.2">
      <c r="C20" s="16"/>
      <c r="D20" s="16"/>
      <c r="E20" s="16"/>
      <c r="F20" s="16"/>
      <c r="G20" s="16"/>
      <c r="H20" s="16"/>
      <c r="I20" s="16"/>
    </row>
    <row r="21" spans="1:9" x14ac:dyDescent="0.2">
      <c r="C21" s="16"/>
      <c r="D21" s="16"/>
      <c r="E21" s="16"/>
      <c r="F21" s="16"/>
      <c r="G21" s="16"/>
      <c r="H21" s="16"/>
      <c r="I21" s="16"/>
    </row>
  </sheetData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418FA-1F88-374B-9736-C43C6C991F30}">
  <dimension ref="A1:Q58"/>
  <sheetViews>
    <sheetView topLeftCell="A13" workbookViewId="0">
      <selection activeCell="A30" sqref="A30:G55"/>
    </sheetView>
  </sheetViews>
  <sheetFormatPr baseColWidth="10" defaultColWidth="8.83203125" defaultRowHeight="15" x14ac:dyDescent="0.2"/>
  <cols>
    <col min="1" max="1" width="36.5" customWidth="1"/>
    <col min="2" max="2" width="2.6640625" customWidth="1"/>
    <col min="3" max="3" width="12.6640625" customWidth="1"/>
    <col min="4" max="4" width="2.6640625" customWidth="1"/>
    <col min="5" max="5" width="12.6640625" customWidth="1"/>
    <col min="6" max="6" width="2.6640625" customWidth="1"/>
    <col min="7" max="7" width="12.6640625" customWidth="1"/>
    <col min="8" max="8" width="2.6640625" customWidth="1"/>
    <col min="9" max="9" width="29" bestFit="1" customWidth="1"/>
    <col min="10" max="10" width="10.5" bestFit="1" customWidth="1"/>
    <col min="11" max="12" width="2.6640625" customWidth="1"/>
    <col min="13" max="13" width="11.5" bestFit="1" customWidth="1"/>
    <col min="14" max="14" width="2.6640625" customWidth="1"/>
    <col min="15" max="15" width="11.1640625" bestFit="1" customWidth="1"/>
  </cols>
  <sheetData>
    <row r="1" spans="1:9" x14ac:dyDescent="0.2">
      <c r="A1" s="125" t="s">
        <v>96</v>
      </c>
      <c r="B1" s="26"/>
      <c r="C1" s="26"/>
      <c r="D1" s="26"/>
      <c r="E1" s="26"/>
      <c r="F1" s="26"/>
      <c r="G1" s="26"/>
    </row>
    <row r="2" spans="1:9" x14ac:dyDescent="0.2">
      <c r="A2" s="26" t="s">
        <v>97</v>
      </c>
      <c r="B2" s="26"/>
      <c r="C2" s="26"/>
      <c r="D2" s="26"/>
      <c r="E2" s="26"/>
      <c r="F2" s="26"/>
      <c r="G2" s="26"/>
    </row>
    <row r="3" spans="1:9" x14ac:dyDescent="0.2">
      <c r="A3" s="125"/>
      <c r="B3" s="26"/>
      <c r="C3" s="26"/>
      <c r="D3" s="26"/>
      <c r="E3" s="26"/>
      <c r="F3" s="26"/>
      <c r="G3" s="26"/>
    </row>
    <row r="4" spans="1:9" x14ac:dyDescent="0.2">
      <c r="A4" s="125" t="s">
        <v>98</v>
      </c>
      <c r="B4" s="26"/>
      <c r="C4" s="26"/>
      <c r="D4" s="26"/>
      <c r="E4" s="26"/>
      <c r="F4" s="26"/>
      <c r="G4" s="26"/>
    </row>
    <row r="5" spans="1:9" x14ac:dyDescent="0.2">
      <c r="A5" s="125"/>
      <c r="B5" s="26"/>
      <c r="C5" s="26"/>
      <c r="D5" s="26"/>
      <c r="E5" s="26"/>
      <c r="F5" s="26"/>
      <c r="G5" s="26"/>
    </row>
    <row r="6" spans="1:9" x14ac:dyDescent="0.2">
      <c r="A6" s="26" t="s">
        <v>99</v>
      </c>
      <c r="B6" s="26"/>
      <c r="C6" s="126" t="s">
        <v>100</v>
      </c>
      <c r="D6" s="127"/>
      <c r="E6" s="126" t="s">
        <v>101</v>
      </c>
      <c r="F6" s="127"/>
      <c r="G6" s="126" t="s">
        <v>102</v>
      </c>
    </row>
    <row r="7" spans="1:9" x14ac:dyDescent="0.2">
      <c r="A7" s="26"/>
      <c r="B7" s="26"/>
      <c r="C7" s="128"/>
      <c r="D7" s="26"/>
      <c r="E7" s="128"/>
      <c r="F7" s="26"/>
      <c r="G7" s="128"/>
    </row>
    <row r="8" spans="1:9" x14ac:dyDescent="0.2">
      <c r="A8" s="26" t="s">
        <v>103</v>
      </c>
      <c r="B8" s="26"/>
      <c r="C8" s="99">
        <v>10138</v>
      </c>
      <c r="D8" s="99"/>
      <c r="E8" s="99">
        <v>9000</v>
      </c>
      <c r="F8" s="99"/>
      <c r="G8" s="99">
        <f>C8-E8</f>
        <v>1138</v>
      </c>
    </row>
    <row r="9" spans="1:9" x14ac:dyDescent="0.2">
      <c r="A9" s="26" t="s">
        <v>104</v>
      </c>
      <c r="B9" s="26"/>
      <c r="C9" s="99">
        <v>-6823</v>
      </c>
      <c r="D9" s="99"/>
      <c r="E9" s="99">
        <v>-6000</v>
      </c>
      <c r="F9" s="99"/>
      <c r="G9" s="99">
        <f>C9-E9</f>
        <v>-823</v>
      </c>
    </row>
    <row r="10" spans="1:9" ht="16" thickBot="1" x14ac:dyDescent="0.25">
      <c r="A10" s="26" t="s">
        <v>6</v>
      </c>
      <c r="B10" s="26" t="s">
        <v>105</v>
      </c>
      <c r="C10" s="129">
        <f>SUM(C8:C9)</f>
        <v>3315</v>
      </c>
      <c r="D10" s="99"/>
      <c r="E10" s="129">
        <f>SUM(E8:E9)</f>
        <v>3000</v>
      </c>
      <c r="F10" s="99"/>
      <c r="G10" s="129">
        <f>SUM(G8:G9)</f>
        <v>315</v>
      </c>
      <c r="I10" s="88"/>
    </row>
    <row r="11" spans="1:9" ht="16" thickTop="1" x14ac:dyDescent="0.2">
      <c r="A11" s="26"/>
      <c r="B11" s="26"/>
      <c r="C11" s="26"/>
      <c r="D11" s="26"/>
      <c r="E11" s="26"/>
      <c r="F11" s="26"/>
      <c r="G11" s="26"/>
    </row>
    <row r="12" spans="1:9" x14ac:dyDescent="0.2">
      <c r="A12" s="36" t="s">
        <v>123</v>
      </c>
      <c r="B12" s="26" t="s">
        <v>110</v>
      </c>
      <c r="C12" s="99">
        <v>5628</v>
      </c>
      <c r="D12" s="98"/>
      <c r="E12" s="99">
        <v>0</v>
      </c>
      <c r="F12" s="98"/>
      <c r="G12" s="99">
        <f xml:space="preserve"> C12-E12</f>
        <v>5628</v>
      </c>
      <c r="I12" s="93"/>
    </row>
    <row r="13" spans="1:9" x14ac:dyDescent="0.2">
      <c r="A13" s="26"/>
      <c r="B13" s="26"/>
      <c r="C13" s="26"/>
      <c r="D13" s="26"/>
      <c r="E13" s="26"/>
      <c r="F13" s="26"/>
      <c r="G13" s="26"/>
    </row>
    <row r="14" spans="1:9" x14ac:dyDescent="0.2">
      <c r="A14" s="91" t="s">
        <v>115</v>
      </c>
      <c r="B14" s="26"/>
      <c r="C14" s="126" t="s">
        <v>100</v>
      </c>
      <c r="D14" s="127"/>
      <c r="E14" s="126" t="s">
        <v>101</v>
      </c>
      <c r="F14" s="127"/>
      <c r="G14" s="126" t="s">
        <v>102</v>
      </c>
    </row>
    <row r="15" spans="1:9" x14ac:dyDescent="0.2">
      <c r="A15" s="36"/>
      <c r="B15" s="26"/>
      <c r="C15" s="99" t="s">
        <v>14</v>
      </c>
      <c r="D15" s="26"/>
      <c r="E15" s="99"/>
      <c r="F15" s="26"/>
      <c r="G15" s="99"/>
    </row>
    <row r="16" spans="1:9" x14ac:dyDescent="0.2">
      <c r="A16" s="36" t="s">
        <v>116</v>
      </c>
      <c r="B16" s="26"/>
      <c r="C16" s="99">
        <v>11070</v>
      </c>
      <c r="D16" s="98"/>
      <c r="E16" s="99">
        <v>10250</v>
      </c>
      <c r="F16" s="98"/>
      <c r="G16" s="99">
        <f>C16-E16</f>
        <v>820</v>
      </c>
      <c r="I16" s="93"/>
    </row>
    <row r="17" spans="1:17" x14ac:dyDescent="0.2">
      <c r="A17" s="36" t="s">
        <v>61</v>
      </c>
      <c r="B17" s="26"/>
      <c r="C17" s="99">
        <v>1750</v>
      </c>
      <c r="D17" s="98"/>
      <c r="E17" s="99">
        <v>2250</v>
      </c>
      <c r="F17" s="98"/>
      <c r="G17" s="99">
        <f>C17-E17</f>
        <v>-500</v>
      </c>
      <c r="I17" s="93"/>
    </row>
    <row r="18" spans="1:17" x14ac:dyDescent="0.2">
      <c r="A18" s="36" t="s">
        <v>109</v>
      </c>
      <c r="B18" s="26"/>
      <c r="C18" s="130">
        <f>SUM(C16:C17)</f>
        <v>12820</v>
      </c>
      <c r="D18" s="98"/>
      <c r="E18" s="130">
        <f>SUM(E16:E17)</f>
        <v>12500</v>
      </c>
      <c r="F18" s="98"/>
      <c r="G18" s="130">
        <f>G16+G17</f>
        <v>320</v>
      </c>
      <c r="I18" s="93"/>
    </row>
    <row r="19" spans="1:17" x14ac:dyDescent="0.2">
      <c r="A19" s="36" t="s">
        <v>8</v>
      </c>
      <c r="B19" s="26"/>
      <c r="C19" s="99">
        <v>-8604</v>
      </c>
      <c r="D19" s="98"/>
      <c r="E19" s="99">
        <v>-7640</v>
      </c>
      <c r="F19" s="98"/>
      <c r="G19" s="99">
        <f>C19-E19</f>
        <v>-964</v>
      </c>
      <c r="I19" s="93"/>
      <c r="Q19" t="s">
        <v>14</v>
      </c>
    </row>
    <row r="20" spans="1:17" ht="16" thickBot="1" x14ac:dyDescent="0.25">
      <c r="A20" s="36" t="s">
        <v>117</v>
      </c>
      <c r="B20" s="26" t="s">
        <v>114</v>
      </c>
      <c r="C20" s="129">
        <f>SUM(C18:C19)</f>
        <v>4216</v>
      </c>
      <c r="D20" s="131"/>
      <c r="E20" s="129">
        <f>SUM(E18:E19)</f>
        <v>4860</v>
      </c>
      <c r="F20" s="131"/>
      <c r="G20" s="129">
        <f>SUM(G18:G19)</f>
        <v>-644</v>
      </c>
      <c r="I20" s="93"/>
    </row>
    <row r="21" spans="1:17" ht="16" thickTop="1" x14ac:dyDescent="0.2">
      <c r="A21" s="26"/>
      <c r="B21" s="26"/>
      <c r="C21" s="128"/>
      <c r="D21" s="26"/>
      <c r="E21" s="128"/>
      <c r="F21" s="26"/>
      <c r="G21" s="128"/>
    </row>
    <row r="22" spans="1:17" x14ac:dyDescent="0.2">
      <c r="A22" s="26"/>
      <c r="B22" s="26"/>
      <c r="C22" s="128"/>
      <c r="D22" s="26"/>
      <c r="E22" s="128"/>
      <c r="F22" s="26"/>
      <c r="G22" s="128"/>
    </row>
    <row r="23" spans="1:17" x14ac:dyDescent="0.2">
      <c r="A23" s="26" t="s">
        <v>106</v>
      </c>
      <c r="B23" s="26"/>
      <c r="C23" s="126" t="s">
        <v>100</v>
      </c>
      <c r="D23" s="127"/>
      <c r="E23" s="126" t="s">
        <v>101</v>
      </c>
      <c r="F23" s="127"/>
      <c r="G23" s="126" t="s">
        <v>102</v>
      </c>
      <c r="M23" s="89"/>
    </row>
    <row r="24" spans="1:17" x14ac:dyDescent="0.2">
      <c r="A24" s="26" t="s">
        <v>107</v>
      </c>
      <c r="B24" s="26"/>
      <c r="C24" s="99">
        <v>1500</v>
      </c>
      <c r="D24" s="26"/>
      <c r="E24" s="99">
        <v>2550</v>
      </c>
      <c r="F24" s="26"/>
      <c r="G24" s="99">
        <f t="shared" ref="G24:G25" si="0">E24-C24</f>
        <v>1050</v>
      </c>
    </row>
    <row r="25" spans="1:17" x14ac:dyDescent="0.2">
      <c r="A25" s="26" t="s">
        <v>108</v>
      </c>
      <c r="B25" s="26"/>
      <c r="C25" s="99">
        <v>1078</v>
      </c>
      <c r="D25" s="26"/>
      <c r="E25" s="99">
        <v>800</v>
      </c>
      <c r="F25" s="26"/>
      <c r="G25" s="99">
        <f t="shared" si="0"/>
        <v>-278</v>
      </c>
    </row>
    <row r="26" spans="1:17" x14ac:dyDescent="0.2">
      <c r="A26" s="26" t="s">
        <v>14</v>
      </c>
      <c r="B26" s="26"/>
      <c r="C26" s="99" t="s">
        <v>14</v>
      </c>
      <c r="D26" s="99"/>
      <c r="E26" s="99" t="s">
        <v>14</v>
      </c>
      <c r="F26" s="99"/>
      <c r="G26" s="99" t="s">
        <v>14</v>
      </c>
    </row>
    <row r="27" spans="1:17" ht="16" thickBot="1" x14ac:dyDescent="0.25">
      <c r="A27" s="26" t="s">
        <v>109</v>
      </c>
      <c r="B27" s="26" t="s">
        <v>118</v>
      </c>
      <c r="C27" s="129">
        <f>SUM(C24:C26)</f>
        <v>2578</v>
      </c>
      <c r="D27" s="129"/>
      <c r="E27" s="129">
        <f>SUM(E24:E26)</f>
        <v>3350</v>
      </c>
      <c r="F27" s="129"/>
      <c r="G27" s="129">
        <f>SUM(G24:G26)</f>
        <v>772</v>
      </c>
    </row>
    <row r="28" spans="1:17" ht="16" thickTop="1" x14ac:dyDescent="0.2">
      <c r="C28" s="87"/>
      <c r="E28" s="87"/>
      <c r="G28" s="87"/>
    </row>
    <row r="29" spans="1:17" x14ac:dyDescent="0.2">
      <c r="C29" s="87"/>
      <c r="E29" s="87"/>
      <c r="G29" s="87"/>
    </row>
    <row r="30" spans="1:17" x14ac:dyDescent="0.2">
      <c r="A30" s="26" t="s">
        <v>111</v>
      </c>
      <c r="C30" s="85" t="s">
        <v>100</v>
      </c>
      <c r="D30" s="86"/>
      <c r="E30" s="85" t="s">
        <v>101</v>
      </c>
      <c r="F30" s="86"/>
      <c r="G30" s="85" t="s">
        <v>102</v>
      </c>
    </row>
    <row r="31" spans="1:17" x14ac:dyDescent="0.2">
      <c r="A31" s="30" t="s">
        <v>21</v>
      </c>
      <c r="C31" s="33">
        <v>327</v>
      </c>
      <c r="E31" s="33">
        <v>500</v>
      </c>
      <c r="G31" s="33">
        <f t="shared" ref="G31:G41" si="1">E31-C31</f>
        <v>173</v>
      </c>
    </row>
    <row r="32" spans="1:17" x14ac:dyDescent="0.2">
      <c r="A32" s="30" t="s">
        <v>112</v>
      </c>
      <c r="C32" s="33">
        <v>-721</v>
      </c>
      <c r="E32" s="33">
        <v>0</v>
      </c>
      <c r="G32" s="33">
        <f t="shared" si="1"/>
        <v>721</v>
      </c>
    </row>
    <row r="33" spans="1:9" x14ac:dyDescent="0.2">
      <c r="A33" s="30" t="s">
        <v>113</v>
      </c>
      <c r="C33" s="33">
        <v>91</v>
      </c>
      <c r="E33" s="33">
        <v>100</v>
      </c>
      <c r="G33" s="33">
        <f t="shared" si="1"/>
        <v>9</v>
      </c>
    </row>
    <row r="34" spans="1:9" x14ac:dyDescent="0.2">
      <c r="A34" s="30" t="s">
        <v>24</v>
      </c>
      <c r="C34" s="33">
        <v>308</v>
      </c>
      <c r="E34" s="33">
        <v>700</v>
      </c>
      <c r="G34" s="33">
        <f t="shared" si="1"/>
        <v>392</v>
      </c>
    </row>
    <row r="35" spans="1:9" x14ac:dyDescent="0.2">
      <c r="A35" s="30" t="s">
        <v>25</v>
      </c>
      <c r="C35" s="33">
        <v>453</v>
      </c>
      <c r="E35" s="33">
        <v>300</v>
      </c>
      <c r="G35" s="33">
        <f t="shared" si="1"/>
        <v>-153</v>
      </c>
    </row>
    <row r="36" spans="1:9" x14ac:dyDescent="0.2">
      <c r="A36" s="30" t="s">
        <v>2</v>
      </c>
      <c r="C36" s="33">
        <v>354</v>
      </c>
      <c r="E36" s="33">
        <v>300</v>
      </c>
      <c r="G36" s="33">
        <f t="shared" si="1"/>
        <v>-54</v>
      </c>
    </row>
    <row r="37" spans="1:9" x14ac:dyDescent="0.2">
      <c r="A37" s="30" t="s">
        <v>26</v>
      </c>
      <c r="C37" s="33">
        <v>203</v>
      </c>
      <c r="E37" s="33">
        <v>100</v>
      </c>
      <c r="G37" s="33">
        <f t="shared" si="1"/>
        <v>-103</v>
      </c>
    </row>
    <row r="38" spans="1:9" x14ac:dyDescent="0.2">
      <c r="A38" s="30" t="s">
        <v>27</v>
      </c>
      <c r="C38" s="33">
        <v>0</v>
      </c>
      <c r="E38" s="33">
        <v>150</v>
      </c>
      <c r="G38" s="33">
        <f t="shared" si="1"/>
        <v>150</v>
      </c>
    </row>
    <row r="39" spans="1:9" x14ac:dyDescent="0.2">
      <c r="A39" s="30" t="s">
        <v>28</v>
      </c>
      <c r="C39" s="33">
        <v>99</v>
      </c>
      <c r="E39" s="33">
        <v>120</v>
      </c>
      <c r="G39" s="33">
        <f t="shared" si="1"/>
        <v>21</v>
      </c>
    </row>
    <row r="40" spans="1:9" x14ac:dyDescent="0.2">
      <c r="A40" s="30" t="s">
        <v>4</v>
      </c>
      <c r="C40" s="33">
        <v>279</v>
      </c>
      <c r="E40" s="33">
        <v>300</v>
      </c>
      <c r="G40" s="33">
        <f t="shared" si="1"/>
        <v>21</v>
      </c>
    </row>
    <row r="41" spans="1:9" x14ac:dyDescent="0.2">
      <c r="A41" s="30" t="s">
        <v>64</v>
      </c>
      <c r="C41" s="33">
        <v>796</v>
      </c>
      <c r="E41" s="33">
        <v>800</v>
      </c>
      <c r="G41" s="33">
        <f t="shared" si="1"/>
        <v>4</v>
      </c>
    </row>
    <row r="42" spans="1:9" x14ac:dyDescent="0.2">
      <c r="C42" s="33"/>
      <c r="D42" s="33"/>
      <c r="E42" s="33"/>
      <c r="F42" s="33"/>
      <c r="G42" s="33"/>
    </row>
    <row r="43" spans="1:9" ht="16" thickBot="1" x14ac:dyDescent="0.25">
      <c r="A43" t="s">
        <v>109</v>
      </c>
      <c r="B43" t="s">
        <v>122</v>
      </c>
      <c r="C43" s="34">
        <f>SUM(C31:C42)</f>
        <v>2189</v>
      </c>
      <c r="D43" s="34"/>
      <c r="E43" s="34">
        <f>SUM(E31:E42)</f>
        <v>3370</v>
      </c>
      <c r="F43" s="34"/>
      <c r="G43" s="34">
        <f>E43-C43</f>
        <v>1181</v>
      </c>
    </row>
    <row r="44" spans="1:9" ht="16" thickTop="1" x14ac:dyDescent="0.2">
      <c r="A44" s="30"/>
      <c r="B44" s="90"/>
      <c r="C44" s="87"/>
      <c r="E44" s="87"/>
      <c r="G44" s="87"/>
    </row>
    <row r="45" spans="1:9" x14ac:dyDescent="0.2">
      <c r="A45" s="30"/>
      <c r="C45" s="33"/>
      <c r="D45" s="92"/>
      <c r="E45" s="33"/>
      <c r="F45" s="92"/>
      <c r="G45" s="33"/>
      <c r="I45" s="93"/>
    </row>
    <row r="46" spans="1:9" x14ac:dyDescent="0.2">
      <c r="A46" s="91" t="s">
        <v>119</v>
      </c>
      <c r="C46" s="33"/>
      <c r="D46" s="92"/>
      <c r="E46" s="33"/>
      <c r="F46" s="92"/>
      <c r="G46" s="33"/>
      <c r="I46" s="93"/>
    </row>
    <row r="47" spans="1:9" x14ac:dyDescent="0.2">
      <c r="A47" s="30" t="s">
        <v>120</v>
      </c>
      <c r="C47" s="33">
        <v>875</v>
      </c>
      <c r="D47" s="92"/>
      <c r="E47" s="33">
        <v>230</v>
      </c>
      <c r="F47" s="92"/>
      <c r="G47" s="33">
        <f t="shared" ref="G47:G51" si="2">C47-E47</f>
        <v>645</v>
      </c>
      <c r="I47" s="93"/>
    </row>
    <row r="48" spans="1:9" x14ac:dyDescent="0.2">
      <c r="A48" s="30" t="s">
        <v>61</v>
      </c>
      <c r="C48" s="95">
        <v>3714</v>
      </c>
      <c r="D48" s="95"/>
      <c r="E48" s="95">
        <v>549</v>
      </c>
      <c r="F48" s="95"/>
      <c r="G48" s="95">
        <f t="shared" si="2"/>
        <v>3165</v>
      </c>
      <c r="I48" s="93"/>
    </row>
    <row r="49" spans="1:10" x14ac:dyDescent="0.2">
      <c r="A49" s="30" t="s">
        <v>109</v>
      </c>
      <c r="C49" s="33">
        <f>SUM(C47:C48)</f>
        <v>4589</v>
      </c>
      <c r="D49" s="92"/>
      <c r="E49" s="33">
        <f>SUM(E47:E48)</f>
        <v>779</v>
      </c>
      <c r="F49" s="92"/>
      <c r="G49" s="33">
        <f t="shared" si="2"/>
        <v>3810</v>
      </c>
      <c r="I49" s="93"/>
    </row>
    <row r="50" spans="1:10" ht="18" x14ac:dyDescent="0.35">
      <c r="A50" s="30" t="s">
        <v>8</v>
      </c>
      <c r="C50" s="96">
        <v>-7284</v>
      </c>
      <c r="D50" s="97"/>
      <c r="E50" s="96">
        <v>-7733</v>
      </c>
      <c r="F50" s="97"/>
      <c r="G50" s="96">
        <f t="shared" si="2"/>
        <v>449</v>
      </c>
      <c r="I50" s="93"/>
    </row>
    <row r="51" spans="1:10" ht="16" thickBot="1" x14ac:dyDescent="0.25">
      <c r="A51" s="30" t="s">
        <v>121</v>
      </c>
      <c r="B51" t="s">
        <v>124</v>
      </c>
      <c r="C51" s="94">
        <f>SUM(C49:C50)</f>
        <v>-2695</v>
      </c>
      <c r="D51" s="94"/>
      <c r="E51" s="94">
        <f>SUM(E49:E50)</f>
        <v>-6954</v>
      </c>
      <c r="F51" s="94"/>
      <c r="G51" s="94">
        <f t="shared" si="2"/>
        <v>4259</v>
      </c>
      <c r="I51" s="93"/>
    </row>
    <row r="52" spans="1:10" ht="16" thickTop="1" x14ac:dyDescent="0.2">
      <c r="A52" s="30"/>
      <c r="C52" s="33"/>
      <c r="D52" s="92"/>
      <c r="E52" s="33"/>
      <c r="F52" s="92"/>
      <c r="G52" s="33"/>
      <c r="I52" s="93"/>
    </row>
    <row r="53" spans="1:10" x14ac:dyDescent="0.2">
      <c r="A53" s="30"/>
      <c r="C53" s="33"/>
      <c r="D53" s="92"/>
      <c r="E53" s="33"/>
      <c r="F53" s="92"/>
      <c r="G53" s="33"/>
      <c r="I53" s="93"/>
    </row>
    <row r="54" spans="1:10" x14ac:dyDescent="0.2">
      <c r="A54" s="36" t="s">
        <v>154</v>
      </c>
      <c r="B54" s="26"/>
      <c r="C54" s="98">
        <f>C10+C12+C20-C27-C43+C51</f>
        <v>5697</v>
      </c>
      <c r="D54" s="98"/>
      <c r="E54" s="98">
        <f>E10+E12+E20-E27-E43+E51</f>
        <v>-5814</v>
      </c>
      <c r="F54" s="98"/>
      <c r="G54" s="98">
        <v>11511</v>
      </c>
    </row>
    <row r="55" spans="1:10" x14ac:dyDescent="0.2">
      <c r="A55" s="36"/>
      <c r="B55" s="26"/>
      <c r="C55" s="99" t="s">
        <v>125</v>
      </c>
      <c r="D55" s="98"/>
      <c r="E55" s="99" t="s">
        <v>125</v>
      </c>
      <c r="F55" s="98"/>
      <c r="G55" s="99" t="s">
        <v>125</v>
      </c>
    </row>
    <row r="56" spans="1:10" x14ac:dyDescent="0.2">
      <c r="A56" s="30"/>
      <c r="C56" s="33"/>
      <c r="D56" s="92"/>
      <c r="E56" s="33"/>
      <c r="F56" s="92"/>
      <c r="G56" s="33"/>
      <c r="I56" s="100"/>
      <c r="J56" s="100"/>
    </row>
    <row r="58" spans="1:10" x14ac:dyDescent="0.2">
      <c r="C58" s="100"/>
      <c r="E58" s="100"/>
      <c r="G58" s="10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A3E1-4B33-E34C-844F-C6224E7BEC37}">
  <dimension ref="A1:O31"/>
  <sheetViews>
    <sheetView workbookViewId="0">
      <selection activeCell="C37" sqref="C37"/>
    </sheetView>
  </sheetViews>
  <sheetFormatPr baseColWidth="10" defaultRowHeight="15" x14ac:dyDescent="0.2"/>
  <cols>
    <col min="4" max="4" width="1.1640625" customWidth="1"/>
    <col min="6" max="6" width="1" customWidth="1"/>
    <col min="8" max="8" width="3.1640625" customWidth="1"/>
    <col min="10" max="10" width="13.33203125" customWidth="1"/>
    <col min="12" max="12" width="1" customWidth="1"/>
    <col min="14" max="14" width="1.5" customWidth="1"/>
  </cols>
  <sheetData>
    <row r="1" spans="1:15" x14ac:dyDescent="0.2">
      <c r="A1" s="125" t="s">
        <v>96</v>
      </c>
      <c r="B1" s="26"/>
      <c r="C1" s="26"/>
      <c r="D1" s="26"/>
      <c r="E1" s="26"/>
      <c r="F1" s="26"/>
      <c r="G1" s="26"/>
    </row>
    <row r="2" spans="1:15" x14ac:dyDescent="0.2">
      <c r="A2" s="26" t="s">
        <v>97</v>
      </c>
      <c r="B2" s="26"/>
      <c r="C2" s="26"/>
      <c r="D2" s="26"/>
      <c r="E2" s="26"/>
      <c r="F2" s="26"/>
      <c r="G2" s="26"/>
    </row>
    <row r="3" spans="1:15" x14ac:dyDescent="0.2">
      <c r="A3" s="125"/>
      <c r="B3" s="26"/>
      <c r="C3" s="26"/>
      <c r="D3" s="26"/>
      <c r="E3" s="26"/>
      <c r="F3" s="26"/>
      <c r="G3" s="26"/>
    </row>
    <row r="4" spans="1:15" x14ac:dyDescent="0.2">
      <c r="A4" s="125" t="s">
        <v>98</v>
      </c>
      <c r="B4" s="26"/>
      <c r="C4" s="26"/>
      <c r="D4" s="26"/>
      <c r="E4" s="26"/>
      <c r="F4" s="26"/>
      <c r="G4" s="26"/>
    </row>
    <row r="5" spans="1:15" x14ac:dyDescent="0.2">
      <c r="A5" s="125"/>
      <c r="B5" s="26"/>
      <c r="C5" s="26"/>
      <c r="D5" s="26"/>
      <c r="E5" s="26"/>
      <c r="F5" s="26"/>
      <c r="G5" s="26"/>
    </row>
    <row r="6" spans="1:15" x14ac:dyDescent="0.2">
      <c r="A6" s="26" t="s">
        <v>99</v>
      </c>
      <c r="B6" s="26"/>
      <c r="C6" s="126" t="s">
        <v>100</v>
      </c>
      <c r="D6" s="127"/>
      <c r="E6" s="126" t="s">
        <v>101</v>
      </c>
      <c r="F6" s="127"/>
      <c r="G6" s="126" t="s">
        <v>102</v>
      </c>
      <c r="I6" s="26" t="s">
        <v>111</v>
      </c>
      <c r="J6" s="26"/>
      <c r="K6" s="126" t="s">
        <v>100</v>
      </c>
      <c r="L6" s="127"/>
      <c r="M6" s="126" t="s">
        <v>101</v>
      </c>
      <c r="N6" s="127"/>
      <c r="O6" s="126" t="s">
        <v>102</v>
      </c>
    </row>
    <row r="7" spans="1:15" x14ac:dyDescent="0.2">
      <c r="A7" s="26"/>
      <c r="B7" s="26"/>
      <c r="C7" s="128"/>
      <c r="D7" s="26"/>
      <c r="E7" s="128"/>
      <c r="F7" s="26"/>
      <c r="G7" s="128"/>
      <c r="I7" s="36" t="s">
        <v>21</v>
      </c>
      <c r="J7" s="26"/>
      <c r="K7" s="99">
        <v>327</v>
      </c>
      <c r="L7" s="26"/>
      <c r="M7" s="99">
        <v>500</v>
      </c>
      <c r="N7" s="26"/>
      <c r="O7" s="99">
        <f t="shared" ref="O7:O17" si="0">M7-K7</f>
        <v>173</v>
      </c>
    </row>
    <row r="8" spans="1:15" x14ac:dyDescent="0.2">
      <c r="A8" s="26" t="s">
        <v>103</v>
      </c>
      <c r="B8" s="26"/>
      <c r="C8" s="99">
        <v>10138</v>
      </c>
      <c r="D8" s="99"/>
      <c r="E8" s="99">
        <v>9000</v>
      </c>
      <c r="F8" s="99"/>
      <c r="G8" s="99">
        <f>C8-E8</f>
        <v>1138</v>
      </c>
      <c r="I8" s="36" t="s">
        <v>112</v>
      </c>
      <c r="J8" s="26"/>
      <c r="K8" s="99">
        <v>-721</v>
      </c>
      <c r="L8" s="26"/>
      <c r="M8" s="99">
        <v>0</v>
      </c>
      <c r="N8" s="26"/>
      <c r="O8" s="99">
        <f t="shared" si="0"/>
        <v>721</v>
      </c>
    </row>
    <row r="9" spans="1:15" x14ac:dyDescent="0.2">
      <c r="A9" s="26" t="s">
        <v>104</v>
      </c>
      <c r="B9" s="26"/>
      <c r="C9" s="99">
        <v>-6823</v>
      </c>
      <c r="D9" s="99"/>
      <c r="E9" s="99">
        <v>-6000</v>
      </c>
      <c r="F9" s="99"/>
      <c r="G9" s="99">
        <f>C9-E9</f>
        <v>-823</v>
      </c>
      <c r="I9" s="36" t="s">
        <v>113</v>
      </c>
      <c r="J9" s="26"/>
      <c r="K9" s="99">
        <v>91</v>
      </c>
      <c r="L9" s="26"/>
      <c r="M9" s="99">
        <v>100</v>
      </c>
      <c r="N9" s="26"/>
      <c r="O9" s="99">
        <f t="shared" si="0"/>
        <v>9</v>
      </c>
    </row>
    <row r="10" spans="1:15" ht="16" thickBot="1" x14ac:dyDescent="0.25">
      <c r="A10" s="26" t="s">
        <v>6</v>
      </c>
      <c r="B10" s="26" t="s">
        <v>105</v>
      </c>
      <c r="C10" s="129">
        <f>SUM(C8:C9)</f>
        <v>3315</v>
      </c>
      <c r="D10" s="99"/>
      <c r="E10" s="129">
        <f>SUM(E8:E9)</f>
        <v>3000</v>
      </c>
      <c r="F10" s="99"/>
      <c r="G10" s="129">
        <f>SUM(G8:G9)</f>
        <v>315</v>
      </c>
      <c r="I10" s="36" t="s">
        <v>24</v>
      </c>
      <c r="J10" s="26"/>
      <c r="K10" s="99">
        <v>308</v>
      </c>
      <c r="L10" s="26"/>
      <c r="M10" s="99">
        <v>700</v>
      </c>
      <c r="N10" s="26"/>
      <c r="O10" s="99">
        <f t="shared" si="0"/>
        <v>392</v>
      </c>
    </row>
    <row r="11" spans="1:15" ht="16" thickTop="1" x14ac:dyDescent="0.2">
      <c r="A11" s="26"/>
      <c r="B11" s="26"/>
      <c r="C11" s="26"/>
      <c r="D11" s="26"/>
      <c r="E11" s="26"/>
      <c r="F11" s="26"/>
      <c r="G11" s="26"/>
      <c r="I11" s="36" t="s">
        <v>25</v>
      </c>
      <c r="J11" s="26"/>
      <c r="K11" s="99">
        <v>453</v>
      </c>
      <c r="L11" s="26"/>
      <c r="M11" s="99">
        <v>300</v>
      </c>
      <c r="N11" s="26"/>
      <c r="O11" s="99">
        <f t="shared" si="0"/>
        <v>-153</v>
      </c>
    </row>
    <row r="12" spans="1:15" x14ac:dyDescent="0.2">
      <c r="A12" s="36" t="s">
        <v>123</v>
      </c>
      <c r="B12" s="26" t="s">
        <v>110</v>
      </c>
      <c r="C12" s="99">
        <v>5628</v>
      </c>
      <c r="D12" s="98"/>
      <c r="E12" s="99">
        <v>0</v>
      </c>
      <c r="F12" s="98"/>
      <c r="G12" s="99">
        <f xml:space="preserve"> C12-E12</f>
        <v>5628</v>
      </c>
      <c r="I12" s="36" t="s">
        <v>2</v>
      </c>
      <c r="J12" s="26"/>
      <c r="K12" s="99">
        <v>354</v>
      </c>
      <c r="L12" s="26"/>
      <c r="M12" s="99">
        <v>300</v>
      </c>
      <c r="N12" s="26"/>
      <c r="O12" s="99">
        <f t="shared" si="0"/>
        <v>-54</v>
      </c>
    </row>
    <row r="13" spans="1:15" x14ac:dyDescent="0.2">
      <c r="A13" s="26"/>
      <c r="B13" s="26"/>
      <c r="C13" s="26"/>
      <c r="D13" s="26"/>
      <c r="E13" s="26"/>
      <c r="F13" s="26"/>
      <c r="G13" s="26"/>
      <c r="I13" s="36" t="s">
        <v>26</v>
      </c>
      <c r="J13" s="26"/>
      <c r="K13" s="99">
        <v>203</v>
      </c>
      <c r="L13" s="26"/>
      <c r="M13" s="99">
        <v>100</v>
      </c>
      <c r="N13" s="26"/>
      <c r="O13" s="99">
        <f t="shared" si="0"/>
        <v>-103</v>
      </c>
    </row>
    <row r="14" spans="1:15" x14ac:dyDescent="0.2">
      <c r="A14" s="91" t="s">
        <v>115</v>
      </c>
      <c r="B14" s="26"/>
      <c r="C14" s="126" t="s">
        <v>100</v>
      </c>
      <c r="D14" s="127"/>
      <c r="E14" s="126" t="s">
        <v>101</v>
      </c>
      <c r="F14" s="127"/>
      <c r="G14" s="126" t="s">
        <v>102</v>
      </c>
      <c r="I14" s="36" t="s">
        <v>27</v>
      </c>
      <c r="J14" s="26"/>
      <c r="K14" s="99">
        <v>0</v>
      </c>
      <c r="L14" s="26"/>
      <c r="M14" s="99">
        <v>150</v>
      </c>
      <c r="N14" s="26"/>
      <c r="O14" s="99">
        <f t="shared" si="0"/>
        <v>150</v>
      </c>
    </row>
    <row r="15" spans="1:15" x14ac:dyDescent="0.2">
      <c r="A15" s="36"/>
      <c r="B15" s="26"/>
      <c r="C15" s="99" t="s">
        <v>14</v>
      </c>
      <c r="D15" s="26"/>
      <c r="E15" s="99"/>
      <c r="F15" s="26"/>
      <c r="G15" s="99"/>
      <c r="I15" s="36" t="s">
        <v>28</v>
      </c>
      <c r="J15" s="26"/>
      <c r="K15" s="99">
        <v>99</v>
      </c>
      <c r="L15" s="26"/>
      <c r="M15" s="99">
        <v>120</v>
      </c>
      <c r="N15" s="26"/>
      <c r="O15" s="99">
        <f t="shared" si="0"/>
        <v>21</v>
      </c>
    </row>
    <row r="16" spans="1:15" x14ac:dyDescent="0.2">
      <c r="A16" s="36" t="s">
        <v>116</v>
      </c>
      <c r="B16" s="26"/>
      <c r="C16" s="99">
        <v>11070</v>
      </c>
      <c r="D16" s="98"/>
      <c r="E16" s="99">
        <v>10250</v>
      </c>
      <c r="F16" s="98"/>
      <c r="G16" s="99">
        <f>C16-E16</f>
        <v>820</v>
      </c>
      <c r="I16" s="36" t="s">
        <v>4</v>
      </c>
      <c r="J16" s="26"/>
      <c r="K16" s="99">
        <v>279</v>
      </c>
      <c r="L16" s="26"/>
      <c r="M16" s="99">
        <v>300</v>
      </c>
      <c r="N16" s="26"/>
      <c r="O16" s="99">
        <f t="shared" si="0"/>
        <v>21</v>
      </c>
    </row>
    <row r="17" spans="1:15" x14ac:dyDescent="0.2">
      <c r="A17" s="36" t="s">
        <v>61</v>
      </c>
      <c r="B17" s="26"/>
      <c r="C17" s="99">
        <v>1750</v>
      </c>
      <c r="D17" s="98"/>
      <c r="E17" s="99">
        <v>2250</v>
      </c>
      <c r="F17" s="98"/>
      <c r="G17" s="99">
        <f>C17-E17</f>
        <v>-500</v>
      </c>
      <c r="I17" s="36" t="s">
        <v>64</v>
      </c>
      <c r="J17" s="26"/>
      <c r="K17" s="99">
        <v>796</v>
      </c>
      <c r="L17" s="26"/>
      <c r="M17" s="99">
        <v>800</v>
      </c>
      <c r="N17" s="26"/>
      <c r="O17" s="99">
        <f t="shared" si="0"/>
        <v>4</v>
      </c>
    </row>
    <row r="18" spans="1:15" x14ac:dyDescent="0.2">
      <c r="A18" s="36" t="s">
        <v>109</v>
      </c>
      <c r="B18" s="26"/>
      <c r="C18" s="130">
        <f>SUM(C16:C17)</f>
        <v>12820</v>
      </c>
      <c r="D18" s="98"/>
      <c r="E18" s="130">
        <f>SUM(E16:E17)</f>
        <v>12500</v>
      </c>
      <c r="F18" s="98"/>
      <c r="G18" s="130">
        <f>G16+G17</f>
        <v>320</v>
      </c>
      <c r="I18" s="26"/>
      <c r="J18" s="26"/>
      <c r="K18" s="99"/>
      <c r="L18" s="99"/>
      <c r="M18" s="99"/>
      <c r="N18" s="99"/>
      <c r="O18" s="99"/>
    </row>
    <row r="19" spans="1:15" ht="16" thickBot="1" x14ac:dyDescent="0.25">
      <c r="A19" s="36" t="s">
        <v>8</v>
      </c>
      <c r="B19" s="26"/>
      <c r="C19" s="99">
        <v>-8604</v>
      </c>
      <c r="D19" s="98"/>
      <c r="E19" s="99">
        <v>-7640</v>
      </c>
      <c r="F19" s="98"/>
      <c r="G19" s="99">
        <f>C19-E19</f>
        <v>-964</v>
      </c>
      <c r="I19" s="26" t="s">
        <v>109</v>
      </c>
      <c r="J19" s="26" t="s">
        <v>122</v>
      </c>
      <c r="K19" s="129">
        <f>SUM(K7:K18)</f>
        <v>2189</v>
      </c>
      <c r="L19" s="129"/>
      <c r="M19" s="129">
        <f>SUM(M7:M18)</f>
        <v>3370</v>
      </c>
      <c r="N19" s="129"/>
      <c r="O19" s="129">
        <f>M19-K19</f>
        <v>1181</v>
      </c>
    </row>
    <row r="20" spans="1:15" ht="17" thickTop="1" thickBot="1" x14ac:dyDescent="0.25">
      <c r="A20" s="36" t="s">
        <v>117</v>
      </c>
      <c r="B20" s="26" t="s">
        <v>114</v>
      </c>
      <c r="C20" s="129">
        <f>SUM(C18:C19)</f>
        <v>4216</v>
      </c>
      <c r="D20" s="131"/>
      <c r="E20" s="129">
        <f>SUM(E18:E19)</f>
        <v>4860</v>
      </c>
      <c r="F20" s="131"/>
      <c r="G20" s="129">
        <f>SUM(G18:G19)</f>
        <v>-644</v>
      </c>
      <c r="I20" s="36"/>
      <c r="J20" s="132"/>
      <c r="K20" s="128"/>
      <c r="L20" s="26"/>
      <c r="M20" s="128"/>
      <c r="N20" s="26"/>
      <c r="O20" s="128"/>
    </row>
    <row r="21" spans="1:15" ht="16" thickTop="1" x14ac:dyDescent="0.2">
      <c r="A21" s="26"/>
      <c r="B21" s="26"/>
      <c r="C21" s="128"/>
      <c r="D21" s="26"/>
      <c r="E21" s="128"/>
      <c r="F21" s="26"/>
      <c r="G21" s="128"/>
      <c r="I21" s="36"/>
      <c r="J21" s="26"/>
      <c r="K21" s="99"/>
      <c r="L21" s="98"/>
      <c r="M21" s="99"/>
      <c r="N21" s="98"/>
      <c r="O21" s="99"/>
    </row>
    <row r="22" spans="1:15" x14ac:dyDescent="0.2">
      <c r="A22" s="26"/>
      <c r="B22" s="26"/>
      <c r="C22" s="128"/>
      <c r="D22" s="26"/>
      <c r="E22" s="128"/>
      <c r="F22" s="26"/>
      <c r="G22" s="128"/>
      <c r="I22" s="91" t="s">
        <v>119</v>
      </c>
      <c r="J22" s="26"/>
      <c r="K22" s="99"/>
      <c r="L22" s="98"/>
      <c r="M22" s="99"/>
      <c r="N22" s="98"/>
      <c r="O22" s="99"/>
    </row>
    <row r="23" spans="1:15" x14ac:dyDescent="0.2">
      <c r="A23" s="26" t="s">
        <v>106</v>
      </c>
      <c r="B23" s="26"/>
      <c r="C23" s="126" t="s">
        <v>100</v>
      </c>
      <c r="D23" s="127"/>
      <c r="E23" s="126" t="s">
        <v>101</v>
      </c>
      <c r="F23" s="127"/>
      <c r="G23" s="126" t="s">
        <v>102</v>
      </c>
      <c r="I23" s="36" t="s">
        <v>120</v>
      </c>
      <c r="J23" s="26"/>
      <c r="K23" s="99">
        <v>875</v>
      </c>
      <c r="L23" s="98"/>
      <c r="M23" s="99">
        <v>230</v>
      </c>
      <c r="N23" s="98"/>
      <c r="O23" s="99">
        <f t="shared" ref="O23:O27" si="1">K23-M23</f>
        <v>645</v>
      </c>
    </row>
    <row r="24" spans="1:15" x14ac:dyDescent="0.2">
      <c r="A24" s="26" t="s">
        <v>107</v>
      </c>
      <c r="B24" s="26"/>
      <c r="C24" s="99">
        <v>1500</v>
      </c>
      <c r="D24" s="26"/>
      <c r="E24" s="99">
        <v>2550</v>
      </c>
      <c r="F24" s="26"/>
      <c r="G24" s="99">
        <f t="shared" ref="G24:G25" si="2">E24-C24</f>
        <v>1050</v>
      </c>
      <c r="I24" s="36" t="s">
        <v>61</v>
      </c>
      <c r="J24" s="26"/>
      <c r="K24" s="133">
        <v>3714</v>
      </c>
      <c r="L24" s="133"/>
      <c r="M24" s="133">
        <v>549</v>
      </c>
      <c r="N24" s="133"/>
      <c r="O24" s="133">
        <f t="shared" si="1"/>
        <v>3165</v>
      </c>
    </row>
    <row r="25" spans="1:15" x14ac:dyDescent="0.2">
      <c r="A25" s="26" t="s">
        <v>108</v>
      </c>
      <c r="B25" s="26"/>
      <c r="C25" s="99">
        <v>1078</v>
      </c>
      <c r="D25" s="26"/>
      <c r="E25" s="99">
        <v>800</v>
      </c>
      <c r="F25" s="26"/>
      <c r="G25" s="99">
        <f t="shared" si="2"/>
        <v>-278</v>
      </c>
      <c r="I25" s="36" t="s">
        <v>109</v>
      </c>
      <c r="J25" s="26"/>
      <c r="K25" s="99">
        <f>SUM(K23:K24)</f>
        <v>4589</v>
      </c>
      <c r="L25" s="98"/>
      <c r="M25" s="99">
        <f>SUM(M23:M24)</f>
        <v>779</v>
      </c>
      <c r="N25" s="98"/>
      <c r="O25" s="99">
        <f t="shared" si="1"/>
        <v>3810</v>
      </c>
    </row>
    <row r="26" spans="1:15" ht="18" x14ac:dyDescent="0.35">
      <c r="A26" s="26" t="s">
        <v>14</v>
      </c>
      <c r="B26" s="26"/>
      <c r="C26" s="99" t="s">
        <v>14</v>
      </c>
      <c r="D26" s="99"/>
      <c r="E26" s="99" t="s">
        <v>14</v>
      </c>
      <c r="F26" s="99"/>
      <c r="G26" s="99" t="s">
        <v>14</v>
      </c>
      <c r="I26" s="36" t="s">
        <v>8</v>
      </c>
      <c r="J26" s="26"/>
      <c r="K26" s="134">
        <v>-7284</v>
      </c>
      <c r="L26" s="135"/>
      <c r="M26" s="134">
        <v>-7733</v>
      </c>
      <c r="N26" s="135"/>
      <c r="O26" s="134">
        <f t="shared" si="1"/>
        <v>449</v>
      </c>
    </row>
    <row r="27" spans="1:15" ht="16" thickBot="1" x14ac:dyDescent="0.25">
      <c r="A27" s="26" t="s">
        <v>109</v>
      </c>
      <c r="B27" s="26" t="s">
        <v>118</v>
      </c>
      <c r="C27" s="129">
        <f>SUM(C24:C26)</f>
        <v>2578</v>
      </c>
      <c r="D27" s="129"/>
      <c r="E27" s="129">
        <f>SUM(E24:E26)</f>
        <v>3350</v>
      </c>
      <c r="F27" s="129"/>
      <c r="G27" s="129">
        <f>SUM(G24:G26)</f>
        <v>772</v>
      </c>
      <c r="I27" s="36" t="s">
        <v>121</v>
      </c>
      <c r="J27" s="26" t="s">
        <v>124</v>
      </c>
      <c r="K27" s="131">
        <f>SUM(K25:K26)</f>
        <v>-2695</v>
      </c>
      <c r="L27" s="131"/>
      <c r="M27" s="131">
        <f>SUM(M25:M26)</f>
        <v>-6954</v>
      </c>
      <c r="N27" s="131"/>
      <c r="O27" s="131">
        <f t="shared" si="1"/>
        <v>4259</v>
      </c>
    </row>
    <row r="28" spans="1:15" ht="16" thickTop="1" x14ac:dyDescent="0.2">
      <c r="I28" s="30"/>
      <c r="K28" s="33"/>
      <c r="L28" s="92"/>
      <c r="M28" s="33"/>
      <c r="N28" s="92"/>
      <c r="O28" s="33"/>
    </row>
    <row r="29" spans="1:15" x14ac:dyDescent="0.2">
      <c r="I29" s="30"/>
      <c r="K29" s="33"/>
      <c r="L29" s="92"/>
      <c r="M29" s="33"/>
      <c r="N29" s="92"/>
      <c r="O29" s="33"/>
    </row>
    <row r="30" spans="1:15" x14ac:dyDescent="0.2">
      <c r="I30" s="36" t="s">
        <v>154</v>
      </c>
      <c r="J30" s="26"/>
      <c r="K30" s="98">
        <v>5697</v>
      </c>
      <c r="L30" s="98"/>
      <c r="M30" s="98">
        <v>-5814</v>
      </c>
      <c r="N30" s="98"/>
      <c r="O30" s="98">
        <v>11511</v>
      </c>
    </row>
    <row r="31" spans="1:15" x14ac:dyDescent="0.2">
      <c r="I31" s="36"/>
      <c r="J31" s="26"/>
      <c r="K31" s="99" t="s">
        <v>125</v>
      </c>
      <c r="L31" s="98"/>
      <c r="M31" s="99" t="s">
        <v>125</v>
      </c>
      <c r="N31" s="98"/>
      <c r="O31" s="99" t="s">
        <v>158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1FA7-8E1D-3F4D-B09F-F7038447249E}">
  <dimension ref="A1:J32"/>
  <sheetViews>
    <sheetView tabSelected="1" workbookViewId="0">
      <selection activeCell="D17" sqref="A2:D17"/>
    </sheetView>
  </sheetViews>
  <sheetFormatPr baseColWidth="10" defaultRowHeight="15" x14ac:dyDescent="0.2"/>
  <cols>
    <col min="1" max="1" width="21.6640625" customWidth="1"/>
    <col min="2" max="2" width="13.33203125" bestFit="1" customWidth="1"/>
    <col min="3" max="3" width="1.6640625" customWidth="1"/>
    <col min="4" max="4" width="13.33203125" bestFit="1" customWidth="1"/>
    <col min="7" max="7" width="23" customWidth="1"/>
    <col min="8" max="8" width="13.33203125" bestFit="1" customWidth="1"/>
    <col min="9" max="9" width="2.5" customWidth="1"/>
    <col min="10" max="10" width="13" customWidth="1"/>
  </cols>
  <sheetData>
    <row r="1" spans="1:10" x14ac:dyDescent="0.2">
      <c r="A1" s="112"/>
      <c r="B1" s="112"/>
      <c r="C1" s="112"/>
      <c r="D1" s="112"/>
      <c r="E1" s="26"/>
      <c r="F1" s="26"/>
      <c r="G1" s="26"/>
      <c r="H1" s="26"/>
      <c r="I1" s="26"/>
      <c r="J1" s="26"/>
    </row>
    <row r="2" spans="1:10" x14ac:dyDescent="0.2">
      <c r="A2" s="112" t="s">
        <v>7</v>
      </c>
      <c r="B2" s="112" t="s">
        <v>59</v>
      </c>
      <c r="C2" s="112"/>
      <c r="D2" s="112" t="s">
        <v>58</v>
      </c>
      <c r="E2" s="26"/>
      <c r="F2" s="26"/>
      <c r="G2" s="112" t="s">
        <v>7</v>
      </c>
      <c r="H2" s="112" t="s">
        <v>59</v>
      </c>
      <c r="I2" s="112"/>
      <c r="J2" s="112" t="s">
        <v>58</v>
      </c>
    </row>
    <row r="3" spans="1:10" x14ac:dyDescent="0.2">
      <c r="A3" s="112"/>
      <c r="B3" s="112"/>
      <c r="C3" s="112"/>
      <c r="D3" s="112" t="s">
        <v>14</v>
      </c>
      <c r="E3" s="26"/>
      <c r="F3" s="26"/>
      <c r="G3" s="26"/>
      <c r="H3" s="26"/>
      <c r="I3" s="26"/>
      <c r="J3" s="26"/>
    </row>
    <row r="4" spans="1:10" x14ac:dyDescent="0.2">
      <c r="A4" s="112"/>
      <c r="B4" s="112"/>
      <c r="C4" s="112"/>
      <c r="D4" s="112"/>
      <c r="E4" s="26"/>
      <c r="F4" s="26"/>
      <c r="G4" s="26"/>
      <c r="H4" s="26"/>
      <c r="I4" s="26"/>
      <c r="J4" s="26"/>
    </row>
    <row r="5" spans="1:10" x14ac:dyDescent="0.2">
      <c r="A5" s="112" t="s">
        <v>1</v>
      </c>
      <c r="B5" s="112">
        <f>170*65</f>
        <v>11050</v>
      </c>
      <c r="C5" s="112"/>
      <c r="D5" s="112">
        <v>10138</v>
      </c>
      <c r="E5" s="26"/>
      <c r="F5" s="26"/>
      <c r="G5" s="136" t="s">
        <v>159</v>
      </c>
      <c r="H5" s="136">
        <v>-4500</v>
      </c>
      <c r="I5" s="112"/>
      <c r="J5" s="112">
        <v>-2578</v>
      </c>
    </row>
    <row r="6" spans="1:10" x14ac:dyDescent="0.2">
      <c r="A6" s="112"/>
      <c r="B6" s="112"/>
      <c r="C6" s="112"/>
      <c r="D6" s="112"/>
      <c r="E6" s="26"/>
      <c r="F6" s="26"/>
      <c r="G6" s="112"/>
      <c r="H6" s="112"/>
      <c r="I6" s="112"/>
      <c r="J6" s="112"/>
    </row>
    <row r="7" spans="1:10" x14ac:dyDescent="0.2">
      <c r="A7" s="112" t="s">
        <v>5</v>
      </c>
      <c r="B7" s="112">
        <f>170*-47</f>
        <v>-7990</v>
      </c>
      <c r="C7" s="112"/>
      <c r="D7" s="112">
        <v>-6823</v>
      </c>
      <c r="E7" s="26"/>
      <c r="F7" s="26"/>
      <c r="G7" s="112" t="s">
        <v>60</v>
      </c>
      <c r="H7" s="112">
        <v>-4000</v>
      </c>
      <c r="I7" s="112"/>
      <c r="J7" s="112">
        <v>-2695</v>
      </c>
    </row>
    <row r="8" spans="1:10" x14ac:dyDescent="0.2">
      <c r="A8" s="112"/>
      <c r="B8" s="137" t="s">
        <v>18</v>
      </c>
      <c r="C8" s="112"/>
      <c r="D8" s="137" t="s">
        <v>18</v>
      </c>
      <c r="E8" s="26"/>
      <c r="F8" s="26"/>
      <c r="G8" s="112" t="s">
        <v>155</v>
      </c>
      <c r="H8" s="112">
        <v>-500</v>
      </c>
      <c r="I8" s="112"/>
      <c r="J8" s="112"/>
    </row>
    <row r="9" spans="1:10" x14ac:dyDescent="0.2">
      <c r="A9" s="112"/>
      <c r="B9" s="112"/>
      <c r="C9" s="112"/>
      <c r="D9" s="112"/>
      <c r="E9" s="26"/>
      <c r="F9" s="26"/>
      <c r="G9" s="26"/>
      <c r="H9" s="26"/>
      <c r="I9" s="112"/>
      <c r="J9" s="112"/>
    </row>
    <row r="10" spans="1:10" x14ac:dyDescent="0.2">
      <c r="A10" s="112" t="s">
        <v>151</v>
      </c>
      <c r="B10" s="112">
        <f>SUM(B5:B7)</f>
        <v>3060</v>
      </c>
      <c r="C10" s="112"/>
      <c r="D10" s="112">
        <f>SUM(D5:D7)</f>
        <v>3315</v>
      </c>
      <c r="E10" s="26"/>
      <c r="F10" s="26"/>
      <c r="G10" s="112" t="s">
        <v>142</v>
      </c>
      <c r="H10" s="112">
        <v>-2400</v>
      </c>
      <c r="I10" s="112"/>
      <c r="J10" s="112"/>
    </row>
    <row r="11" spans="1:10" x14ac:dyDescent="0.2">
      <c r="A11" s="112"/>
      <c r="B11" s="112"/>
      <c r="C11" s="112"/>
      <c r="D11" s="112"/>
      <c r="E11" s="26"/>
      <c r="F11" s="26"/>
      <c r="G11" s="26"/>
      <c r="H11" s="26"/>
      <c r="I11" s="26"/>
      <c r="J11" s="26"/>
    </row>
    <row r="12" spans="1:10" x14ac:dyDescent="0.2">
      <c r="A12" s="112" t="s">
        <v>69</v>
      </c>
      <c r="B12" s="112">
        <v>3935</v>
      </c>
      <c r="C12" s="112"/>
      <c r="D12" s="112">
        <v>4216</v>
      </c>
      <c r="E12" s="26"/>
      <c r="F12" s="26"/>
      <c r="G12" s="112" t="s">
        <v>160</v>
      </c>
      <c r="H12" s="112">
        <v>-4320</v>
      </c>
      <c r="I12" s="112"/>
      <c r="J12" s="112">
        <v>-2189</v>
      </c>
    </row>
    <row r="13" spans="1:10" x14ac:dyDescent="0.2">
      <c r="A13" s="112"/>
      <c r="B13" s="112"/>
      <c r="C13" s="112"/>
      <c r="D13" s="112"/>
      <c r="E13" s="26"/>
      <c r="F13" s="26"/>
      <c r="G13" s="112"/>
      <c r="H13" s="112"/>
      <c r="I13" s="112"/>
      <c r="J13" s="112"/>
    </row>
    <row r="14" spans="1:10" x14ac:dyDescent="0.2">
      <c r="A14" s="112" t="s">
        <v>157</v>
      </c>
      <c r="B14" s="112">
        <v>5000</v>
      </c>
      <c r="C14" s="112"/>
      <c r="D14" s="112">
        <v>5628</v>
      </c>
      <c r="E14" s="26"/>
      <c r="F14" s="26"/>
      <c r="G14" s="112"/>
      <c r="H14" s="112" t="s">
        <v>16</v>
      </c>
      <c r="I14" s="112"/>
      <c r="J14" s="112" t="s">
        <v>16</v>
      </c>
    </row>
    <row r="15" spans="1:10" x14ac:dyDescent="0.2">
      <c r="A15" s="112"/>
      <c r="B15" s="137" t="s">
        <v>18</v>
      </c>
      <c r="C15" s="112"/>
      <c r="D15" s="137" t="s">
        <v>18</v>
      </c>
      <c r="E15" s="26"/>
      <c r="F15" s="26"/>
      <c r="G15" s="112"/>
      <c r="H15" s="112"/>
      <c r="I15" s="112"/>
      <c r="J15" s="112"/>
    </row>
    <row r="16" spans="1:10" x14ac:dyDescent="0.2">
      <c r="A16" s="112"/>
      <c r="B16" s="112"/>
      <c r="C16" s="112"/>
      <c r="D16" s="112"/>
      <c r="E16" s="26"/>
      <c r="F16" s="26"/>
      <c r="G16" s="112" t="s">
        <v>71</v>
      </c>
      <c r="H16" s="112">
        <v>-3725</v>
      </c>
      <c r="I16" s="112"/>
      <c r="J16" s="112">
        <v>5697</v>
      </c>
    </row>
    <row r="17" spans="1:10" x14ac:dyDescent="0.2">
      <c r="A17" s="112" t="s">
        <v>6</v>
      </c>
      <c r="B17" s="112">
        <f>SUM(B10:B14)</f>
        <v>11995</v>
      </c>
      <c r="C17" s="112"/>
      <c r="D17" s="112">
        <f t="shared" ref="D17" si="0">SUM(D10:D14)</f>
        <v>13159</v>
      </c>
      <c r="E17" s="26"/>
      <c r="F17" s="26"/>
      <c r="G17" s="112"/>
      <c r="H17" s="112" t="s">
        <v>17</v>
      </c>
      <c r="I17" s="112"/>
      <c r="J17" s="112" t="s">
        <v>17</v>
      </c>
    </row>
    <row r="18" spans="1:10" x14ac:dyDescent="0.2">
      <c r="A18" s="2"/>
      <c r="B18" s="2"/>
      <c r="C18" s="2"/>
      <c r="D18" s="2"/>
    </row>
    <row r="19" spans="1:10" x14ac:dyDescent="0.2">
      <c r="A19" s="2"/>
      <c r="B19" s="2"/>
      <c r="C19" s="2"/>
      <c r="D19" s="2"/>
    </row>
    <row r="20" spans="1:10" x14ac:dyDescent="0.2">
      <c r="A20" s="110" t="s">
        <v>68</v>
      </c>
      <c r="B20" s="110">
        <v>-4500</v>
      </c>
      <c r="C20" s="2"/>
      <c r="D20" s="2">
        <v>-2578</v>
      </c>
    </row>
    <row r="21" spans="1:10" x14ac:dyDescent="0.2">
      <c r="A21" s="2"/>
      <c r="B21" s="2"/>
      <c r="C21" s="2"/>
      <c r="D21" s="2"/>
    </row>
    <row r="22" spans="1:10" x14ac:dyDescent="0.2">
      <c r="A22" s="2" t="s">
        <v>60</v>
      </c>
      <c r="B22" s="2">
        <v>-4000</v>
      </c>
      <c r="C22" s="2"/>
      <c r="D22" s="2">
        <v>-2695</v>
      </c>
    </row>
    <row r="23" spans="1:10" x14ac:dyDescent="0.2">
      <c r="A23" s="2" t="s">
        <v>155</v>
      </c>
      <c r="B23" s="2">
        <v>-500</v>
      </c>
      <c r="C23" s="2"/>
      <c r="D23" s="2"/>
    </row>
    <row r="24" spans="1:10" x14ac:dyDescent="0.2">
      <c r="A24" s="2" t="s">
        <v>142</v>
      </c>
      <c r="B24" s="2">
        <v>-2400</v>
      </c>
      <c r="C24" s="2"/>
      <c r="D24" s="2"/>
    </row>
    <row r="25" spans="1:10" x14ac:dyDescent="0.2">
      <c r="A25" s="2"/>
      <c r="B25" s="2"/>
      <c r="C25" s="2"/>
      <c r="D25" s="2"/>
    </row>
    <row r="26" spans="1:10" x14ac:dyDescent="0.2">
      <c r="A26" s="2" t="s">
        <v>70</v>
      </c>
      <c r="B26" s="2">
        <v>-4320</v>
      </c>
      <c r="C26" s="2"/>
      <c r="D26" s="2">
        <v>-2189</v>
      </c>
    </row>
    <row r="27" spans="1:10" x14ac:dyDescent="0.2">
      <c r="A27" s="2"/>
      <c r="B27" s="2"/>
      <c r="C27" s="2"/>
      <c r="D27" s="2"/>
    </row>
    <row r="28" spans="1:10" x14ac:dyDescent="0.2">
      <c r="A28" s="2"/>
      <c r="B28" s="2"/>
      <c r="C28" s="2"/>
      <c r="D28" s="2"/>
    </row>
    <row r="29" spans="1:10" x14ac:dyDescent="0.2">
      <c r="A29" s="2"/>
      <c r="B29" s="2" t="s">
        <v>16</v>
      </c>
      <c r="C29" s="2"/>
      <c r="D29" s="2" t="s">
        <v>16</v>
      </c>
    </row>
    <row r="30" spans="1:10" x14ac:dyDescent="0.2">
      <c r="A30" s="2"/>
      <c r="B30" s="2"/>
      <c r="C30" s="2"/>
      <c r="D30" s="2"/>
    </row>
    <row r="31" spans="1:10" x14ac:dyDescent="0.2">
      <c r="A31" s="2" t="s">
        <v>71</v>
      </c>
      <c r="B31" s="2">
        <f>SUM(B17:B28)</f>
        <v>-3725</v>
      </c>
      <c r="C31" s="2"/>
      <c r="D31" s="2">
        <f t="shared" ref="D31" si="1">SUM(D17:D28)</f>
        <v>5697</v>
      </c>
    </row>
    <row r="32" spans="1:10" x14ac:dyDescent="0.2">
      <c r="A32" s="2"/>
      <c r="B32" s="2" t="s">
        <v>17</v>
      </c>
      <c r="C32" s="2"/>
      <c r="D32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2026</vt:lpstr>
      <vt:lpstr>MTB en overig</vt:lpstr>
      <vt:lpstr>VaelOuwe 2026</vt:lpstr>
      <vt:lpstr>TC 2026</vt:lpstr>
      <vt:lpstr>bestuur 2026</vt:lpstr>
      <vt:lpstr>Analyse Res vs Budget 2025</vt:lpstr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Administratie</dc:creator>
  <cp:lastModifiedBy>rocus van oossanen</cp:lastModifiedBy>
  <cp:lastPrinted>2025-01-27T11:55:41Z</cp:lastPrinted>
  <dcterms:created xsi:type="dcterms:W3CDTF">2017-01-15T10:55:11Z</dcterms:created>
  <dcterms:modified xsi:type="dcterms:W3CDTF">2026-02-09T16:07:48Z</dcterms:modified>
</cp:coreProperties>
</file>